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Default Extension="docx" ContentType="application/vnd.openxmlformats-officedocument.wordprocessingml.document"/>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defaultThemeVersion="164011"/>
  <mc:AlternateContent xmlns:mc="http://schemas.openxmlformats.org/markup-compatibility/2006">
    <mc:Choice Requires="x15">
      <x15ac:absPath xmlns:x15ac="http://schemas.microsoft.com/office/spreadsheetml/2010/11/ac" url="C:\Users\Tanja\Downloads\"/>
    </mc:Choice>
  </mc:AlternateContent>
  <bookViews>
    <workbookView xWindow="0" yWindow="0" windowWidth="28800" windowHeight="12300" activeTab="2"/>
  </bookViews>
  <sheets>
    <sheet name="Упатство" sheetId="12" r:id="rId1"/>
    <sheet name="ОСНОВНИ ПОДАТОЦИ ЗА ДРУШТВОТО" sheetId="1" r:id="rId2"/>
    <sheet name="КОНТЕН ПЛАН" sheetId="2" r:id="rId3"/>
    <sheet name="БС" sheetId="3" r:id="rId4"/>
    <sheet name="БУ" sheetId="4" r:id="rId5"/>
    <sheet name="СПД" sheetId="5" r:id="rId6"/>
    <sheet name="ДЕ" sheetId="13" r:id="rId7"/>
    <sheet name="ОБ" sheetId="7" r:id="rId8"/>
    <sheet name="ПТ" sheetId="8" r:id="rId9"/>
    <sheet name="СК" sheetId="9" r:id="rId10"/>
    <sheet name="ДБ" sheetId="10" r:id="rId11"/>
    <sheet name="ДБ-ВП" sheetId="11" r:id="rId12"/>
  </sheets>
  <externalReferences>
    <externalReference r:id="rId13"/>
    <externalReference r:id="rId14"/>
  </externalReferences>
  <definedNames>
    <definedName name="_xlnm.Print_Area" localSheetId="3">БС!$A$1:$F$185</definedName>
    <definedName name="_xlnm.Print_Area" localSheetId="4">БУ!$A$1:$F$161</definedName>
    <definedName name="_xlnm.Print_Area" localSheetId="7">ОБ!$A$1:$I$395</definedName>
    <definedName name="_xlnm.Print_Area" localSheetId="5">СПД!$A$1:$D$79</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277" i="7" l="1"/>
  <c r="H289" i="7"/>
  <c r="D289" i="7"/>
  <c r="D277" i="7" s="1"/>
  <c r="D281" i="7" s="1"/>
  <c r="F300" i="7"/>
  <c r="E200" i="13"/>
  <c r="E151" i="13"/>
  <c r="E122" i="13"/>
  <c r="E107" i="13"/>
  <c r="E104" i="13"/>
  <c r="E103" i="13"/>
  <c r="E92" i="13"/>
  <c r="E89" i="13"/>
  <c r="E82" i="13"/>
  <c r="E63" i="13"/>
  <c r="E61" i="13"/>
  <c r="E34" i="13"/>
  <c r="D25" i="7"/>
  <c r="G352" i="7"/>
  <c r="E351" i="7"/>
  <c r="H281" i="7" l="1"/>
  <c r="C11" i="5"/>
  <c r="C13" i="4"/>
  <c r="D10" i="13"/>
  <c r="E213" i="13"/>
  <c r="E101" i="4"/>
  <c r="E100" i="4"/>
  <c r="E26" i="13" l="1"/>
  <c r="E39" i="13" l="1"/>
  <c r="E106" i="13"/>
  <c r="E109" i="13"/>
  <c r="E111" i="13"/>
  <c r="E112" i="13"/>
  <c r="E117" i="13"/>
  <c r="E118" i="13"/>
  <c r="E119" i="13"/>
  <c r="E120" i="13"/>
  <c r="E121" i="13"/>
  <c r="E125" i="13"/>
  <c r="E126" i="13"/>
  <c r="E209" i="13"/>
  <c r="E206" i="13"/>
  <c r="E195" i="13"/>
  <c r="E194" i="13"/>
  <c r="E193" i="13"/>
  <c r="E192" i="13"/>
  <c r="E191" i="13"/>
  <c r="E190" i="13"/>
  <c r="E183" i="13"/>
  <c r="E177" i="13"/>
  <c r="E173" i="13"/>
  <c r="E167" i="13"/>
  <c r="E164" i="13"/>
  <c r="E157" i="13"/>
  <c r="E155" i="13"/>
  <c r="E153" i="13"/>
  <c r="E150" i="13"/>
  <c r="E144" i="13"/>
  <c r="E143" i="13"/>
  <c r="E140" i="13"/>
  <c r="D13" i="13" l="1"/>
  <c r="D12" i="13"/>
  <c r="D11" i="13"/>
  <c r="D182" i="3" l="1"/>
  <c r="B181" i="3" l="1"/>
  <c r="D8" i="7" l="1"/>
  <c r="D7" i="7"/>
  <c r="D6" i="7"/>
  <c r="D5" i="7"/>
  <c r="D4" i="7"/>
  <c r="D15" i="7"/>
  <c r="E155" i="4"/>
  <c r="E179" i="3"/>
  <c r="E178" i="3"/>
  <c r="E176" i="3"/>
  <c r="E152" i="4"/>
  <c r="E156" i="4"/>
  <c r="E180" i="3" l="1"/>
  <c r="C584" i="2" l="1"/>
  <c r="D406" i="2"/>
  <c r="C406" i="2"/>
  <c r="D396" i="2"/>
  <c r="C396" i="2"/>
  <c r="C392" i="2"/>
  <c r="D21" i="7" l="1"/>
  <c r="C30" i="5"/>
  <c r="C71" i="5"/>
  <c r="C70" i="5"/>
  <c r="C66" i="5"/>
  <c r="C14" i="5"/>
  <c r="C13" i="5"/>
  <c r="C12" i="5"/>
  <c r="C158" i="4"/>
  <c r="B157" i="4"/>
  <c r="B218" i="13" s="1"/>
  <c r="B156" i="4"/>
  <c r="B217" i="13" s="1"/>
  <c r="E154" i="4"/>
  <c r="A394" i="7"/>
  <c r="C149" i="4"/>
  <c r="C148" i="4"/>
  <c r="C16" i="4"/>
  <c r="C15" i="4"/>
  <c r="C14" i="4"/>
  <c r="B180" i="3"/>
  <c r="C16" i="3"/>
  <c r="C15" i="3"/>
  <c r="C14" i="3"/>
  <c r="C13" i="3"/>
  <c r="F24" i="11"/>
  <c r="D24" i="11"/>
  <c r="F394" i="7" l="1"/>
  <c r="E218" i="13"/>
  <c r="B389" i="7"/>
  <c r="B30" i="5"/>
  <c r="A64" i="5"/>
  <c r="X2" i="5" s="1"/>
  <c r="B387" i="7"/>
  <c r="B73" i="5"/>
  <c r="B75" i="5" s="1"/>
  <c r="D76" i="5"/>
  <c r="A67" i="5"/>
  <c r="B74" i="5"/>
  <c r="B76" i="5" s="1"/>
  <c r="E160" i="7"/>
  <c r="F160" i="7"/>
  <c r="G160" i="7"/>
  <c r="D160" i="7"/>
  <c r="H155" i="7"/>
  <c r="H154" i="7"/>
  <c r="H152" i="7"/>
  <c r="E156" i="7"/>
  <c r="F156" i="7"/>
  <c r="F133" i="7" s="1"/>
  <c r="H133" i="7" s="1"/>
  <c r="G156" i="7"/>
  <c r="D156" i="7"/>
  <c r="H148" i="7"/>
  <c r="H147" i="7"/>
  <c r="H145" i="7"/>
  <c r="E149" i="7"/>
  <c r="F149" i="7"/>
  <c r="F126" i="7" s="1"/>
  <c r="F130" i="7" s="1"/>
  <c r="G149" i="7"/>
  <c r="D149" i="7"/>
  <c r="E141" i="7"/>
  <c r="G141" i="7"/>
  <c r="D141" i="7"/>
  <c r="H136" i="7"/>
  <c r="H135" i="7"/>
  <c r="E137" i="7"/>
  <c r="G137" i="7"/>
  <c r="D137" i="7"/>
  <c r="H129" i="7"/>
  <c r="H128" i="7"/>
  <c r="G130" i="7"/>
  <c r="E130" i="7"/>
  <c r="D130" i="7"/>
  <c r="E119" i="7"/>
  <c r="F119" i="7"/>
  <c r="G119" i="7"/>
  <c r="H119" i="7"/>
  <c r="D119" i="7"/>
  <c r="D100" i="7"/>
  <c r="I114" i="7"/>
  <c r="I113" i="7"/>
  <c r="I111" i="7"/>
  <c r="E115" i="7"/>
  <c r="F115" i="7"/>
  <c r="G115" i="7"/>
  <c r="H115" i="7"/>
  <c r="D115" i="7"/>
  <c r="E100" i="7"/>
  <c r="F100" i="7"/>
  <c r="G100" i="7"/>
  <c r="H100" i="7"/>
  <c r="I107" i="7"/>
  <c r="I106" i="7"/>
  <c r="I104" i="7"/>
  <c r="E108" i="7"/>
  <c r="F108" i="7"/>
  <c r="G108" i="7"/>
  <c r="H108" i="7"/>
  <c r="D108" i="7"/>
  <c r="I95" i="7"/>
  <c r="I94" i="7"/>
  <c r="I92" i="7"/>
  <c r="E96" i="7"/>
  <c r="F96" i="7"/>
  <c r="G96" i="7"/>
  <c r="H96" i="7"/>
  <c r="D96" i="7"/>
  <c r="I88" i="7"/>
  <c r="I87" i="7"/>
  <c r="I85" i="7"/>
  <c r="E89" i="7"/>
  <c r="E98" i="7" s="1"/>
  <c r="F89" i="7"/>
  <c r="F98" i="7" s="1"/>
  <c r="G89" i="7"/>
  <c r="H89" i="7"/>
  <c r="D89" i="7"/>
  <c r="F137" i="7" l="1"/>
  <c r="H126" i="7"/>
  <c r="F141" i="7"/>
  <c r="H141" i="7" s="1"/>
  <c r="E139" i="7"/>
  <c r="H98" i="7"/>
  <c r="G98" i="7"/>
  <c r="H117" i="7"/>
  <c r="F117" i="7"/>
  <c r="G117" i="7"/>
  <c r="D158" i="7"/>
  <c r="G139" i="7"/>
  <c r="H137" i="7"/>
  <c r="E117" i="7"/>
  <c r="E158" i="7"/>
  <c r="I89" i="7"/>
  <c r="I119" i="7"/>
  <c r="G158" i="7"/>
  <c r="I96" i="7"/>
  <c r="D139" i="7"/>
  <c r="F158" i="7"/>
  <c r="H160" i="7"/>
  <c r="I100" i="7"/>
  <c r="I108" i="7"/>
  <c r="I115" i="7"/>
  <c r="F139" i="7"/>
  <c r="H156" i="7"/>
  <c r="D117" i="7"/>
  <c r="H130" i="7"/>
  <c r="D98" i="7"/>
  <c r="H149" i="7"/>
  <c r="F59" i="3"/>
  <c r="F77" i="3"/>
  <c r="F29" i="4"/>
  <c r="F44" i="4"/>
  <c r="F38" i="4" s="1"/>
  <c r="F61" i="4"/>
  <c r="F60" i="4" s="1"/>
  <c r="F72" i="4"/>
  <c r="F71" i="4" s="1"/>
  <c r="F103" i="4"/>
  <c r="E95" i="4"/>
  <c r="D306" i="2"/>
  <c r="C306" i="2"/>
  <c r="G375" i="7"/>
  <c r="E369" i="7"/>
  <c r="E368" i="7"/>
  <c r="E367" i="7"/>
  <c r="E365" i="7"/>
  <c r="E364" i="7"/>
  <c r="E363" i="7"/>
  <c r="E361" i="7"/>
  <c r="E350" i="7"/>
  <c r="E349" i="7"/>
  <c r="E348" i="7"/>
  <c r="E341" i="7"/>
  <c r="G342" i="7"/>
  <c r="E333" i="7"/>
  <c r="E332" i="7"/>
  <c r="E331" i="7"/>
  <c r="G334" i="7"/>
  <c r="E321" i="7"/>
  <c r="E320" i="7"/>
  <c r="E319" i="7"/>
  <c r="G322" i="7"/>
  <c r="F237" i="7"/>
  <c r="F246" i="7"/>
  <c r="H310" i="7"/>
  <c r="D245" i="7"/>
  <c r="D244" i="7"/>
  <c r="D243" i="7"/>
  <c r="D242" i="7"/>
  <c r="D236" i="7"/>
  <c r="D235" i="7"/>
  <c r="D234" i="7"/>
  <c r="D233" i="7"/>
  <c r="D13" i="9"/>
  <c r="O16" i="9"/>
  <c r="O17" i="9"/>
  <c r="O18" i="9"/>
  <c r="O19" i="9"/>
  <c r="O11" i="9"/>
  <c r="O10" i="9"/>
  <c r="O9" i="9"/>
  <c r="N8" i="9"/>
  <c r="M8" i="9"/>
  <c r="M12" i="9" s="1"/>
  <c r="K8" i="9"/>
  <c r="J8" i="9"/>
  <c r="J20" i="9" s="1"/>
  <c r="I8" i="9"/>
  <c r="I20" i="9" s="1"/>
  <c r="H8" i="9"/>
  <c r="H20" i="9" s="1"/>
  <c r="G8" i="9"/>
  <c r="G20" i="9" s="1"/>
  <c r="F8" i="9"/>
  <c r="F20" i="9" s="1"/>
  <c r="E8" i="9"/>
  <c r="E20" i="9" s="1"/>
  <c r="D8" i="9"/>
  <c r="C8" i="9"/>
  <c r="D29" i="8"/>
  <c r="D517" i="2"/>
  <c r="C520" i="2"/>
  <c r="D520" i="2"/>
  <c r="C522" i="2"/>
  <c r="D522" i="2"/>
  <c r="C525" i="2"/>
  <c r="D525" i="2"/>
  <c r="C530" i="2"/>
  <c r="D530" i="2"/>
  <c r="C536" i="2"/>
  <c r="D536" i="2"/>
  <c r="C540" i="2"/>
  <c r="D540" i="2"/>
  <c r="C544" i="2"/>
  <c r="D544" i="2"/>
  <c r="C551" i="2"/>
  <c r="D551" i="2"/>
  <c r="D555" i="2"/>
  <c r="C555" i="2"/>
  <c r="D562" i="2"/>
  <c r="C559" i="2"/>
  <c r="D564" i="2"/>
  <c r="C570" i="2"/>
  <c r="E112" i="3" s="1"/>
  <c r="D570" i="2"/>
  <c r="C576" i="2"/>
  <c r="D576" i="2"/>
  <c r="C517" i="2"/>
  <c r="D484" i="2"/>
  <c r="C484" i="2"/>
  <c r="D474" i="2"/>
  <c r="C474" i="2"/>
  <c r="D463" i="2"/>
  <c r="C463" i="2"/>
  <c r="D453" i="2"/>
  <c r="C453" i="2"/>
  <c r="D442" i="2"/>
  <c r="C442" i="2"/>
  <c r="D437" i="2"/>
  <c r="C437" i="2"/>
  <c r="D316" i="2"/>
  <c r="D324" i="2"/>
  <c r="D325" i="2" s="1"/>
  <c r="D335" i="2"/>
  <c r="D347" i="2"/>
  <c r="D357" i="2"/>
  <c r="D368" i="2"/>
  <c r="D377" i="2"/>
  <c r="D380" i="2"/>
  <c r="D384" i="2"/>
  <c r="D392" i="2"/>
  <c r="G5" i="2" s="1"/>
  <c r="D412" i="2"/>
  <c r="D422" i="2"/>
  <c r="D431" i="2"/>
  <c r="C431" i="2"/>
  <c r="E84" i="3" s="1"/>
  <c r="C422" i="2"/>
  <c r="E82" i="3" s="1"/>
  <c r="C412" i="2"/>
  <c r="E81" i="3"/>
  <c r="C384" i="2"/>
  <c r="C380" i="2"/>
  <c r="C377" i="2"/>
  <c r="C368" i="2"/>
  <c r="E373" i="7" s="1"/>
  <c r="C357" i="2"/>
  <c r="E372" i="7" s="1"/>
  <c r="C347" i="2"/>
  <c r="C335" i="2"/>
  <c r="C324" i="2"/>
  <c r="C325" i="2" s="1"/>
  <c r="C316" i="2"/>
  <c r="D294" i="2"/>
  <c r="C294" i="2"/>
  <c r="D285" i="2"/>
  <c r="C285" i="2"/>
  <c r="D281" i="2"/>
  <c r="C281" i="2"/>
  <c r="D275" i="2"/>
  <c r="C275" i="2"/>
  <c r="D267" i="2"/>
  <c r="E169" i="3" s="1"/>
  <c r="D24" i="8" s="1"/>
  <c r="C267" i="2"/>
  <c r="D259" i="2"/>
  <c r="C259" i="2"/>
  <c r="D247" i="2"/>
  <c r="C247" i="2"/>
  <c r="D241" i="2"/>
  <c r="C241" i="2"/>
  <c r="D231" i="2"/>
  <c r="C231" i="2"/>
  <c r="D222" i="2"/>
  <c r="E155" i="3" s="1"/>
  <c r="C222" i="2"/>
  <c r="D216" i="2"/>
  <c r="C216" i="2"/>
  <c r="D206" i="2"/>
  <c r="C206" i="2"/>
  <c r="C198" i="2"/>
  <c r="D198" i="2"/>
  <c r="E151" i="3" s="1"/>
  <c r="D20" i="8" s="1"/>
  <c r="D180" i="2"/>
  <c r="D188" i="2"/>
  <c r="C188" i="2"/>
  <c r="E109" i="3" s="1"/>
  <c r="D17" i="8" s="1"/>
  <c r="C180" i="2"/>
  <c r="D160" i="2"/>
  <c r="C160" i="2"/>
  <c r="D151" i="2"/>
  <c r="C151" i="2"/>
  <c r="E92" i="3" s="1"/>
  <c r="D146" i="2"/>
  <c r="C146" i="2"/>
  <c r="E91" i="3" s="1"/>
  <c r="D135" i="2"/>
  <c r="C135" i="2"/>
  <c r="D124" i="2"/>
  <c r="C124" i="2"/>
  <c r="E72" i="13" s="1"/>
  <c r="D114" i="2"/>
  <c r="C114" i="2"/>
  <c r="D55" i="2"/>
  <c r="D102" i="2"/>
  <c r="C102" i="2"/>
  <c r="E70" i="3" s="1"/>
  <c r="D99" i="2"/>
  <c r="D100" i="2" s="1"/>
  <c r="C99" i="2"/>
  <c r="C100" i="2" s="1"/>
  <c r="D83" i="2"/>
  <c r="C83" i="2"/>
  <c r="D63" i="2"/>
  <c r="C63" i="2"/>
  <c r="E53" i="3" s="1"/>
  <c r="C55" i="2"/>
  <c r="D42" i="2"/>
  <c r="C42" i="2"/>
  <c r="C47" i="2" s="1"/>
  <c r="D19" i="2"/>
  <c r="D7" i="2"/>
  <c r="C26" i="2"/>
  <c r="D26" i="2"/>
  <c r="C19" i="2"/>
  <c r="C7" i="2"/>
  <c r="E32" i="3" s="1"/>
  <c r="E170" i="3"/>
  <c r="E168" i="3"/>
  <c r="E167" i="3"/>
  <c r="E166" i="3"/>
  <c r="E165" i="3"/>
  <c r="E164" i="3"/>
  <c r="E158" i="3"/>
  <c r="E157" i="3"/>
  <c r="E156" i="3"/>
  <c r="E154" i="3"/>
  <c r="E153" i="3"/>
  <c r="E152" i="3"/>
  <c r="D19" i="8" s="1"/>
  <c r="E149" i="3"/>
  <c r="E148" i="3"/>
  <c r="E147" i="3"/>
  <c r="E146" i="3"/>
  <c r="E145" i="3"/>
  <c r="E144" i="3"/>
  <c r="F298" i="7" s="1"/>
  <c r="E143" i="3"/>
  <c r="E142" i="3"/>
  <c r="F296" i="7" s="1"/>
  <c r="E141" i="3"/>
  <c r="E139" i="3"/>
  <c r="E138" i="3"/>
  <c r="E126" i="3"/>
  <c r="L8" i="9" s="1"/>
  <c r="L20" i="9" s="1"/>
  <c r="E125" i="3"/>
  <c r="E124" i="3"/>
  <c r="E123" i="3"/>
  <c r="E122" i="3"/>
  <c r="E119" i="3"/>
  <c r="E118" i="3"/>
  <c r="E116" i="3"/>
  <c r="E108" i="3"/>
  <c r="E107" i="3"/>
  <c r="E100" i="3"/>
  <c r="E99" i="3"/>
  <c r="E98" i="3"/>
  <c r="E97" i="3"/>
  <c r="E96" i="3"/>
  <c r="E90" i="3"/>
  <c r="E89" i="3"/>
  <c r="D14" i="8" s="1"/>
  <c r="E88" i="3"/>
  <c r="D15" i="8" s="1"/>
  <c r="E83" i="3"/>
  <c r="E78" i="3"/>
  <c r="E69" i="3"/>
  <c r="E68" i="3"/>
  <c r="E67" i="3"/>
  <c r="E65" i="3"/>
  <c r="E62" i="3"/>
  <c r="E61" i="3"/>
  <c r="E60" i="3"/>
  <c r="E58" i="3"/>
  <c r="E57" i="3"/>
  <c r="E56" i="3"/>
  <c r="E55" i="3"/>
  <c r="E52" i="3"/>
  <c r="E51" i="3"/>
  <c r="E50" i="3"/>
  <c r="E49" i="3"/>
  <c r="E48" i="3"/>
  <c r="E47" i="3"/>
  <c r="E46" i="3"/>
  <c r="E40" i="3"/>
  <c r="E39" i="3"/>
  <c r="E36" i="3"/>
  <c r="E35" i="3"/>
  <c r="E34" i="3"/>
  <c r="E33" i="3"/>
  <c r="E31" i="3"/>
  <c r="F150" i="3"/>
  <c r="F140" i="3"/>
  <c r="F137" i="3"/>
  <c r="F121" i="3"/>
  <c r="F113" i="3" s="1"/>
  <c r="F106" i="3"/>
  <c r="D37" i="8" s="1"/>
  <c r="F95" i="3"/>
  <c r="F94" i="3" s="1"/>
  <c r="F87" i="3"/>
  <c r="F66" i="3"/>
  <c r="F54" i="3"/>
  <c r="F38" i="3"/>
  <c r="F37" i="3" s="1"/>
  <c r="F30" i="3"/>
  <c r="C56" i="2" l="1"/>
  <c r="E93" i="3"/>
  <c r="E70" i="13"/>
  <c r="E93" i="13"/>
  <c r="I98" i="7"/>
  <c r="C432" i="2"/>
  <c r="F304" i="7"/>
  <c r="C27" i="2"/>
  <c r="C103" i="2" s="1"/>
  <c r="C268" i="2"/>
  <c r="D20" i="9"/>
  <c r="D32" i="8"/>
  <c r="D31" i="8"/>
  <c r="D22" i="8"/>
  <c r="E322" i="7"/>
  <c r="D189" i="2"/>
  <c r="E79" i="3"/>
  <c r="E352" i="7"/>
  <c r="I117" i="7"/>
  <c r="H139" i="7"/>
  <c r="H158" i="7"/>
  <c r="D21" i="8"/>
  <c r="D16" i="8"/>
  <c r="D237" i="7"/>
  <c r="F76" i="3"/>
  <c r="K12" i="9"/>
  <c r="O8" i="9"/>
  <c r="C20" i="9"/>
  <c r="E375" i="7"/>
  <c r="D295" i="2"/>
  <c r="C295" i="2"/>
  <c r="C189" i="2"/>
  <c r="C385" i="2" s="1"/>
  <c r="C585" i="2" s="1"/>
  <c r="D246" i="7"/>
  <c r="E334" i="7"/>
  <c r="O13" i="9"/>
  <c r="E80" i="3"/>
  <c r="D268" i="2"/>
  <c r="D47" i="2"/>
  <c r="D56" i="2" s="1"/>
  <c r="D27" i="2"/>
  <c r="D432" i="2"/>
  <c r="E150" i="3"/>
  <c r="E140" i="3"/>
  <c r="E137" i="3"/>
  <c r="D23" i="8" s="1"/>
  <c r="E121" i="3"/>
  <c r="E106" i="3"/>
  <c r="D45" i="8" s="1"/>
  <c r="E95" i="3"/>
  <c r="E94" i="3" s="1"/>
  <c r="D28" i="8" s="1"/>
  <c r="E87" i="3"/>
  <c r="E66" i="3"/>
  <c r="D18" i="8" s="1"/>
  <c r="E59" i="3"/>
  <c r="E54" i="3" s="1"/>
  <c r="D27" i="8" s="1"/>
  <c r="E38" i="3"/>
  <c r="E37" i="3" s="1"/>
  <c r="E30" i="3"/>
  <c r="F136" i="3"/>
  <c r="F173" i="3" s="1"/>
  <c r="F27" i="3"/>
  <c r="E35" i="4"/>
  <c r="D489" i="2"/>
  <c r="E125" i="4"/>
  <c r="E124" i="4"/>
  <c r="E107" i="4"/>
  <c r="E105" i="4"/>
  <c r="E97" i="4"/>
  <c r="E96" i="4"/>
  <c r="E92" i="4"/>
  <c r="E91" i="4"/>
  <c r="E88" i="4"/>
  <c r="E87" i="4"/>
  <c r="I41" i="11" s="1"/>
  <c r="E86" i="4"/>
  <c r="E85" i="4"/>
  <c r="E84" i="4"/>
  <c r="E77" i="4"/>
  <c r="E76" i="4"/>
  <c r="E75" i="4"/>
  <c r="E74" i="4"/>
  <c r="E73" i="4"/>
  <c r="E70" i="4"/>
  <c r="E69" i="4"/>
  <c r="E68" i="4"/>
  <c r="E67" i="4"/>
  <c r="E66" i="4"/>
  <c r="E65" i="4"/>
  <c r="E64" i="4"/>
  <c r="E63" i="4"/>
  <c r="E62" i="4"/>
  <c r="E58" i="4"/>
  <c r="E57" i="4"/>
  <c r="E56" i="4"/>
  <c r="E55" i="4"/>
  <c r="D9" i="8" s="1"/>
  <c r="E54" i="4"/>
  <c r="E53" i="4"/>
  <c r="E52" i="4"/>
  <c r="E45" i="4"/>
  <c r="E43" i="4"/>
  <c r="E41" i="4"/>
  <c r="E40" i="4"/>
  <c r="E37" i="4"/>
  <c r="F310" i="7" l="1"/>
  <c r="E27" i="3"/>
  <c r="E77" i="3"/>
  <c r="D13" i="8" s="1"/>
  <c r="D10" i="8"/>
  <c r="D33" i="8" s="1"/>
  <c r="F111" i="3"/>
  <c r="D11" i="8"/>
  <c r="D34" i="8" s="1"/>
  <c r="D26" i="8"/>
  <c r="D30" i="8" s="1"/>
  <c r="O12" i="9"/>
  <c r="K20" i="9"/>
  <c r="D103" i="2"/>
  <c r="E136" i="3"/>
  <c r="E76" i="3"/>
  <c r="E72" i="4"/>
  <c r="E71" i="4" s="1"/>
  <c r="E61" i="4"/>
  <c r="E60" i="4" s="1"/>
  <c r="I40" i="11" s="1"/>
  <c r="E44" i="4"/>
  <c r="D35" i="8" l="1"/>
  <c r="D385" i="2"/>
  <c r="C579" i="2"/>
  <c r="E111" i="3"/>
  <c r="C10" i="11"/>
  <c r="C7" i="11"/>
  <c r="M89" i="10"/>
  <c r="M79" i="10"/>
  <c r="M69" i="10"/>
  <c r="M30" i="10"/>
  <c r="M68" i="10" s="1"/>
  <c r="D16" i="10"/>
  <c r="D13" i="10"/>
  <c r="A3" i="9"/>
  <c r="A3" i="8"/>
  <c r="E140" i="4"/>
  <c r="C126" i="4"/>
  <c r="F125" i="4"/>
  <c r="F140" i="4" s="1"/>
  <c r="F124" i="4"/>
  <c r="F139" i="4" s="1"/>
  <c r="E139" i="4"/>
  <c r="F122" i="4"/>
  <c r="F123" i="4"/>
  <c r="F144" i="4" s="1"/>
  <c r="E3704" i="2"/>
  <c r="E174" i="3"/>
  <c r="E130" i="3"/>
  <c r="C564" i="2"/>
  <c r="E120" i="3"/>
  <c r="E117" i="3"/>
  <c r="D498" i="2"/>
  <c r="C498" i="2"/>
  <c r="C489" i="2"/>
  <c r="D487" i="2"/>
  <c r="D490" i="2" s="1"/>
  <c r="C583" i="2" s="1"/>
  <c r="C487" i="2"/>
  <c r="C490" i="2" s="1"/>
  <c r="E59" i="4"/>
  <c r="E42" i="4"/>
  <c r="M77" i="10" l="1"/>
  <c r="M78" i="10" s="1"/>
  <c r="M84" i="10" s="1"/>
  <c r="M87" i="10" s="1"/>
  <c r="E39" i="4"/>
  <c r="E38" i="4" s="1"/>
  <c r="E30" i="4"/>
  <c r="E31" i="4"/>
  <c r="M91" i="10"/>
  <c r="F141" i="4"/>
  <c r="E340" i="7" l="1"/>
  <c r="E342" i="7" s="1"/>
  <c r="E100" i="13"/>
  <c r="D491" i="2"/>
  <c r="E93" i="4" s="1"/>
  <c r="E3237" i="2"/>
  <c r="E29" i="4"/>
  <c r="D57" i="5" s="1"/>
  <c r="C586" i="2"/>
  <c r="E36" i="4"/>
  <c r="C492" i="2"/>
  <c r="C493" i="2" s="1"/>
  <c r="C500" i="2" s="1"/>
  <c r="C561" i="2" s="1"/>
  <c r="C562" i="2" s="1"/>
  <c r="I39" i="11" l="1"/>
  <c r="I38" i="11" s="1"/>
  <c r="I43" i="11" s="1"/>
  <c r="B16" i="5"/>
  <c r="D30" i="5"/>
  <c r="E128" i="3"/>
  <c r="C501" i="2"/>
  <c r="C504" i="2" s="1"/>
  <c r="D493" i="2"/>
  <c r="D499" i="2" s="1"/>
  <c r="D557" i="2" s="1"/>
  <c r="E94" i="4"/>
  <c r="E90" i="4"/>
  <c r="C506" i="2" l="1"/>
  <c r="E106" i="4"/>
  <c r="E127" i="3"/>
  <c r="E113" i="3" s="1"/>
  <c r="E173" i="3" s="1"/>
  <c r="D559" i="2"/>
  <c r="D577" i="2" s="1"/>
  <c r="E89" i="4"/>
  <c r="D501" i="2"/>
  <c r="D502" i="2" s="1"/>
  <c r="E98" i="4"/>
  <c r="E99" i="4"/>
  <c r="C577" i="2"/>
  <c r="E103" i="4" l="1"/>
  <c r="C587" i="2"/>
  <c r="C588" i="2" s="1"/>
  <c r="C580" i="2"/>
  <c r="C581" i="2" s="1"/>
  <c r="D506" i="2"/>
  <c r="E104" i="4"/>
  <c r="E123" i="4"/>
  <c r="E144" i="4" s="1"/>
  <c r="N15" i="9"/>
  <c r="M14" i="9"/>
  <c r="D8" i="8"/>
  <c r="D12" i="8" s="1"/>
  <c r="D25" i="8" s="1"/>
  <c r="D36" i="8" s="1"/>
  <c r="D38" i="8" s="1"/>
  <c r="D46" i="8" s="1"/>
  <c r="E122" i="4"/>
  <c r="E141" i="4" s="1"/>
  <c r="O14" i="9" l="1"/>
  <c r="M20" i="9"/>
  <c r="N20" i="9"/>
  <c r="O15" i="9"/>
  <c r="O20" i="9" l="1"/>
</calcChain>
</file>

<file path=xl/sharedStrings.xml><?xml version="1.0" encoding="utf-8"?>
<sst xmlns="http://schemas.openxmlformats.org/spreadsheetml/2006/main" count="2542" uniqueCount="1980">
  <si>
    <t>ЕМБС</t>
  </si>
  <si>
    <t>Даночен број на друштвото</t>
  </si>
  <si>
    <t>Општи информации за друштвото</t>
  </si>
  <si>
    <t>Назив на друштвото</t>
  </si>
  <si>
    <t>Телефон</t>
  </si>
  <si>
    <t xml:space="preserve">Адреса за е-пошта </t>
  </si>
  <si>
    <t>Тековна година</t>
  </si>
  <si>
    <t>Број на месеци на работење</t>
  </si>
  <si>
    <t>Просечен број на вработени</t>
  </si>
  <si>
    <t>Информации за составувачот на Годишната сметка и законскиот застапник</t>
  </si>
  <si>
    <t>Име и презиме на законски застапник на друштвото:</t>
  </si>
  <si>
    <t>Лице одговорно за составување на образецот- Име и презиме</t>
  </si>
  <si>
    <t>Број од регистарот на Институтот на сметководители и овластени сметководители на Република Македонија:</t>
  </si>
  <si>
    <t>На ден</t>
  </si>
  <si>
    <t>Контен план</t>
  </si>
  <si>
    <t>Опис на конто</t>
  </si>
  <si>
    <t>Салдо должи</t>
  </si>
  <si>
    <t>Салдо побарува</t>
  </si>
  <si>
    <t>000-ххх</t>
  </si>
  <si>
    <t>Издатоци за развој</t>
  </si>
  <si>
    <t>001-ххх</t>
  </si>
  <si>
    <t>Гудвил (Goodwil)</t>
  </si>
  <si>
    <t>002-ххх</t>
  </si>
  <si>
    <t>Концесии</t>
  </si>
  <si>
    <t>Патенти</t>
  </si>
  <si>
    <t>002</t>
  </si>
  <si>
    <t>Концесии, патенти, лиценци, трговски и услужни марки</t>
  </si>
  <si>
    <t>003-ххх</t>
  </si>
  <si>
    <t>Софтвер и останати права</t>
  </si>
  <si>
    <t>005-ххх</t>
  </si>
  <si>
    <t>Аванси за набавка на нематеријални средства</t>
  </si>
  <si>
    <t>006-ххх</t>
  </si>
  <si>
    <t>Нематеријални средства во подготовка</t>
  </si>
  <si>
    <t>007-ххх</t>
  </si>
  <si>
    <t>Останати нематеријални средства</t>
  </si>
  <si>
    <t>008-ххх</t>
  </si>
  <si>
    <t>ВУ на издатоци за истражување и развој (аналитика по конта од група 000)</t>
  </si>
  <si>
    <t>ВУ на гудвил (аналитика по конта од група 001)</t>
  </si>
  <si>
    <t>ВУ на концесии, патенти и лиценци (аналитика по конта од група 002)</t>
  </si>
  <si>
    <t>ВУ на софтвер и останати права (аналитика по конта од група 003)</t>
  </si>
  <si>
    <t>ВУ на авансите за нематеријални средства (аналитика по конта од група 005)</t>
  </si>
  <si>
    <t>ВУ на нематеријалните средства во подготовка (аналитика по конта од група 006)</t>
  </si>
  <si>
    <t>ВУ на останатите нематеријални средства (аналитика по конта од група 007).</t>
  </si>
  <si>
    <t>008</t>
  </si>
  <si>
    <t>Вредносно усогласување (ВУ) на нематеријални вложувања (ревалоризација)</t>
  </si>
  <si>
    <t>009-ххх</t>
  </si>
  <si>
    <t>Акумулирана амортизација на вредноста на издатоците за истражување и развој (аналитика по конта од група 000)</t>
  </si>
  <si>
    <t>Акумулирана амортизација на гудвил (аналитика по конта од група 001)</t>
  </si>
  <si>
    <t>Акумулирана амортизација на концесиите, патентите, и лиценците и (аналитика по конта од група 002)</t>
  </si>
  <si>
    <t>Акумулирана амортизација на софтвер и останати права (аналитика по конта од група 003)</t>
  </si>
  <si>
    <t>Акумулирана амортизација на останатитенематеријални средства (аналитика по конта од група 007)</t>
  </si>
  <si>
    <t>Вкупна акумулирана амортизација за пресметковниот период за нематеријалните средства</t>
  </si>
  <si>
    <t>009</t>
  </si>
  <si>
    <t>Акумулирана амортизација на нематеријалните средства</t>
  </si>
  <si>
    <t>00</t>
  </si>
  <si>
    <t>Нематеријални средства</t>
  </si>
  <si>
    <t>010-ххх</t>
  </si>
  <si>
    <t>Земјишта (аналитика по локации)</t>
  </si>
  <si>
    <t>011-ххх</t>
  </si>
  <si>
    <t>Градежни објекти (аналитика по објекти)</t>
  </si>
  <si>
    <t>012-ххх</t>
  </si>
  <si>
    <t>Постројки и опрема</t>
  </si>
  <si>
    <t>013-ххх</t>
  </si>
  <si>
    <t>Патнички моторни возила, возила на моторен погон и приклучни уреди, мотори и велосипеди</t>
  </si>
  <si>
    <t>Алат, погонски и канцелариски инвентар, мебел и транспортни средства</t>
  </si>
  <si>
    <t>014-ххх</t>
  </si>
  <si>
    <t>Биолошки средства</t>
  </si>
  <si>
    <t>015-ххх</t>
  </si>
  <si>
    <t>Останати материјални средства</t>
  </si>
  <si>
    <t>016-ххх</t>
  </si>
  <si>
    <t>Материјални средства во подготовка(инвестиции во тек)</t>
  </si>
  <si>
    <t>017-ххх</t>
  </si>
  <si>
    <t>Аванси за набавка материјални средства</t>
  </si>
  <si>
    <t>018-ххх</t>
  </si>
  <si>
    <t>Ревалоризација на земјишта и шуми (аналитика според сметка 010)</t>
  </si>
  <si>
    <t>Ревалоризација на градежните објекти (аналитика според сметка 011)</t>
  </si>
  <si>
    <t>Ревалоризација на постројките и опремата (аналитика според сметка 012)</t>
  </si>
  <si>
    <t>Ревалоризација на транспортни средства</t>
  </si>
  <si>
    <t xml:space="preserve">Ревалоризација на алат, погонски и канцелариски инвентар, мебел </t>
  </si>
  <si>
    <t>Ревалоризација на транспортни средства алат, погонски и канцелариски инвентар, мебел</t>
  </si>
  <si>
    <t>Ревалоризација на биолошки средства (аналитика според сметка 014)</t>
  </si>
  <si>
    <t>Ревалоризација на останати материјални средства (аналитика според сметка 015)</t>
  </si>
  <si>
    <t>ВУ за аванси за набавка материј. средства</t>
  </si>
  <si>
    <t>ВУ на материјални средства во подготовка</t>
  </si>
  <si>
    <t>Вредносно усогласување на материјалните средства</t>
  </si>
  <si>
    <t>019-ххх</t>
  </si>
  <si>
    <t>Акумулирана амортизација на градежните објекти (аналитика според сметка 011)</t>
  </si>
  <si>
    <t>Акумулирана амортизација на постројки и опрема (аналитика според сметка 012)</t>
  </si>
  <si>
    <t>Акумулирана амортизација на транспортни средства</t>
  </si>
  <si>
    <t>Акумулирана амортизација на алат, погонски и деловен инвентар, мебел</t>
  </si>
  <si>
    <t>Акумулирана амортизација биолошки средства (аналитика од сметка 014)</t>
  </si>
  <si>
    <t>Акумулирана амортизација на останати материјални средства (аналитика според сметка 015)</t>
  </si>
  <si>
    <t>Вкупно акумулирана амортизација за тековниот период</t>
  </si>
  <si>
    <t>Акумулирана амортизација на материјални средства</t>
  </si>
  <si>
    <t>01</t>
  </si>
  <si>
    <t>Материјални средства</t>
  </si>
  <si>
    <t>020-ххх</t>
  </si>
  <si>
    <t>Вложувања во недвижности за наем</t>
  </si>
  <si>
    <t>Вложувања во недвижности заради зголемување на капиталот</t>
  </si>
  <si>
    <t>Вложувања во недвижности во подготовка</t>
  </si>
  <si>
    <t>Аванси за вложувања во недвижности</t>
  </si>
  <si>
    <t>Вредносно усогласување на вложувања во недвижности</t>
  </si>
  <si>
    <t>Акумулирана амортизација на вложувања во недвижности</t>
  </si>
  <si>
    <t>02</t>
  </si>
  <si>
    <t>Вложувања во недвижности</t>
  </si>
  <si>
    <t>Вложувања во подружница</t>
  </si>
  <si>
    <t>Вложувања во придружни друштва и заеднички контролирани друштва (учество во заеднички вложувања)</t>
  </si>
  <si>
    <t>Долгорочни заеми и кредити на поврзани друштва во земјата и странство</t>
  </si>
  <si>
    <t>Дадени заеми и кредити во земјата и во 	странство (неповрзани субјекти)</t>
  </si>
  <si>
    <t>Финансиски средства кои се чуваат до доспевање</t>
  </si>
  <si>
    <t>Финансиски средства расположиви за продажба</t>
  </si>
  <si>
    <t>Финансиски средства според објективна вредност преку добивката или загубата</t>
  </si>
  <si>
    <t>Дадени депозити и кауции во земјата и странство</t>
  </si>
  <si>
    <t>Остатати долгорочни финансиски средства</t>
  </si>
  <si>
    <t>ВУ на вложувањата во подружници (аналитика според сметка 030)</t>
  </si>
  <si>
    <t>ВУ на вложувања во придружни друштва и заеднички контролирани друштва (аналитика според сметка 031)</t>
  </si>
  <si>
    <t>ВУ на долгорочни заеми и кредити на поврзани друштва во земјата и странство (аналитика според сметка 032)</t>
  </si>
  <si>
    <t>ВУ  на дадени заеми и кредити во земјата и странство на неповрзани субјекти (аналитика според сметка 033)</t>
  </si>
  <si>
    <t>ВУ на финансиски средства кои се чуваат до доспевање (аналитика според сметка 034)</t>
  </si>
  <si>
    <t>ВУ на финансиски средства расположиви за продажба (аналитика според сметка 035)</t>
  </si>
  <si>
    <t>ВУ на финансиски средства според објективна вредност преку добивката или загуба (аналитика според сметка 036)</t>
  </si>
  <si>
    <t>ВУ на дадени депозити и кауции во земјата и странство (аналитика според сметка 037)</t>
  </si>
  <si>
    <t>ВУ на останати долгорочни финансиски средства (аналитика според сметка 038)</t>
  </si>
  <si>
    <t>Вредносно усогласување (ВУ) на долгорочни финансиски средства</t>
  </si>
  <si>
    <t>03</t>
  </si>
  <si>
    <t>Долгорочни финансиски средства</t>
  </si>
  <si>
    <t>Побарувања од поврзани друштва врз основа на продажба</t>
  </si>
  <si>
    <t>Побарувања од неповрзани друштва врз основа на продажба на кредит</t>
  </si>
  <si>
    <t>Побарувања врз основа на наем  финансиски лизинг</t>
  </si>
  <si>
    <t>Побарувања врз основа на форфетинг</t>
  </si>
  <si>
    <t>Побарувања врз основа на дадени гаранции</t>
  </si>
  <si>
    <t>Спорни и ризични побарувања</t>
  </si>
  <si>
    <t>Побарувања за дадени аванси</t>
  </si>
  <si>
    <t>Останати долгорочни побарувања</t>
  </si>
  <si>
    <t>Побарувања од поврзани друштва врз основа на продажба на кредит (според аналитиките од 040)</t>
  </si>
  <si>
    <t>Побарувања од неповрзани друштва врз основа на продажба на кредит (според аналитиките од 041)</t>
  </si>
  <si>
    <t>Побарувања врз основа на наем  финансиски лизинг (според аналитиките од 042)</t>
  </si>
  <si>
    <t>Побарувања врз основа на форфетинг (според аналитиките од 043)</t>
  </si>
  <si>
    <t>Побарувања врз основа на дадени гаранции (според аналитиките од 044)</t>
  </si>
  <si>
    <t>Побарувања за дадени аванси (според аналитиките од od 046)</t>
  </si>
  <si>
    <t>Останати долгорочни побарувања (според аналитиките од 047)</t>
  </si>
  <si>
    <t>Вредносно усогласување на долгорочни побарувања</t>
  </si>
  <si>
    <t>04</t>
  </si>
  <si>
    <t>Долгорочни побарувања</t>
  </si>
  <si>
    <t>Одложени даночни средства</t>
  </si>
  <si>
    <t>05</t>
  </si>
  <si>
    <t>Класа 0</t>
  </si>
  <si>
    <t>Парични средства на трансакциски сметки во денари</t>
  </si>
  <si>
    <t>Издвоени парични средства и акредитиви</t>
  </si>
  <si>
    <t>Парични средства во благајна</t>
  </si>
  <si>
    <t>Девизни сметки</t>
  </si>
  <si>
    <t>Девизни акредитиви</t>
  </si>
  <si>
    <t>Парични средства во благајна во странска валута</t>
  </si>
  <si>
    <t>Депозити  парични еквиваленти</t>
  </si>
  <si>
    <t>Хартии од вредност  готовински еквиваленти</t>
  </si>
  <si>
    <t>Останати парични средства</t>
  </si>
  <si>
    <t>Вредносно усогласување (ВУ) на парични еквиваленти</t>
  </si>
  <si>
    <t>10</t>
  </si>
  <si>
    <t>Парични средства и парични еквиваленти</t>
  </si>
  <si>
    <t>Побарувања од поврзани друштва врз основа на продажба на добра услуги во земјатa</t>
  </si>
  <si>
    <t>Побарувања од поврзани друштва врз основа на продажба на добра и услуги во стран</t>
  </si>
  <si>
    <t>Побарувања од поврзани друштва за аванси, депозити и кауции во земјата</t>
  </si>
  <si>
    <t>Побарувања од поврзани друштва за аванси, депозити и кауции во странство</t>
  </si>
  <si>
    <t>Побарувања од поврзани друштва за камати (договорни и казнени) во земјата</t>
  </si>
  <si>
    <t>Побарувања од поврзани друштва за камати (договорни и казнени) во странство</t>
  </si>
  <si>
    <t>Побарувања од специфично работење од поврзани друштва</t>
  </si>
  <si>
    <t>Останати побарувања од поврзани друштва</t>
  </si>
  <si>
    <t>Вредносно усогласување (ВУ) на побарувањата од поврзани друштва</t>
  </si>
  <si>
    <t>11</t>
  </si>
  <si>
    <t>Побарувања од поврзани друштва</t>
  </si>
  <si>
    <t>Побарувања од купувачи во земјата</t>
  </si>
  <si>
    <t>Побарувања од купувачите во странство</t>
  </si>
  <si>
    <t>Побарувања за дадени аванси, депозити и кауции во земјата</t>
  </si>
  <si>
    <t>Побарувања за дадени аванси, депозити и кауции во странство</t>
  </si>
  <si>
    <t>Побарувања од специфично работење на неповрзани друштва</t>
  </si>
  <si>
    <t>Побарувања од камати (договорни и казнени)</t>
  </si>
  <si>
    <t>Спорни и сомнителни побарувања</t>
  </si>
  <si>
    <t>Останати побарувања</t>
  </si>
  <si>
    <t>ВУ на аванси депозити и кауции</t>
  </si>
  <si>
    <t>Вредносно усогласување на побарувањата од купувачи</t>
  </si>
  <si>
    <t>12</t>
  </si>
  <si>
    <t>Побарувања од купувачите</t>
  </si>
  <si>
    <t>Данок на додадена вредност</t>
  </si>
  <si>
    <t>Побарувања за повеќе платени акцизи</t>
  </si>
  <si>
    <t>Побарувања за повеќе платени царини и царински давачки</t>
  </si>
  <si>
    <t>Побарувања за повеќе платен данок на добивка, данок на вкупен приход и данок на</t>
  </si>
  <si>
    <t>Побарувања за повеќе платен персонален данок на доход</t>
  </si>
  <si>
    <t>Побарувања за повеќе платени придонеси и други давачки</t>
  </si>
  <si>
    <t>Побарувања за повеќе платен данок на имот</t>
  </si>
  <si>
    <t>Побарувања за регрес, субвенции, премии и други државни поддршки</t>
  </si>
  <si>
    <t>Останати побарувања од државни органи и институции</t>
  </si>
  <si>
    <t>Вредносно усогласување (ВУ) на побарувањата од државни органи и институции</t>
  </si>
  <si>
    <t>13</t>
  </si>
  <si>
    <t>Побарувања од државни органи и институции</t>
  </si>
  <si>
    <t>Побарувања од вработените за повеќе исплатена плата и надоместоци на плата и др</t>
  </si>
  <si>
    <t>Побарувања од вработените за аконтации за службени патувања</t>
  </si>
  <si>
    <t>Останати побарувања од вработените</t>
  </si>
  <si>
    <t>Вредносно усогласување (ВУ) на побарувањата од вработените</t>
  </si>
  <si>
    <t>14</t>
  </si>
  <si>
    <t>Побарувања од вработените</t>
  </si>
  <si>
    <t>Побарувања од осигурителни друштва</t>
  </si>
  <si>
    <t>Побарувања за тантиеми (надоместоци за користење патенти, знаци и авторски правa</t>
  </si>
  <si>
    <t>Побарувања врз основа на цесија, асигнација и преземање на долг</t>
  </si>
  <si>
    <t>Побарувања за членарини</t>
  </si>
  <si>
    <t>Побарувања за дивиденда или удел во добивката</t>
  </si>
  <si>
    <t>Побарувања врз основа на продажба на удел</t>
  </si>
  <si>
    <t>Вредносно усогласување (ВУ) на останати побарувања</t>
  </si>
  <si>
    <t>15</t>
  </si>
  <si>
    <t xml:space="preserve">Краткорочни кредити и заеми од поврзани друштва во земјата </t>
  </si>
  <si>
    <t>Краткорочни кредити и заеми од поврзани друштва во странство</t>
  </si>
  <si>
    <t>Краткорочни кредити и заеми во земјата на неповрзани друштва</t>
  </si>
  <si>
    <t>Краткорочни кредити и заеми vо странство на неповрзани друштва</t>
  </si>
  <si>
    <t>Хартии од вредност кои се чуваат до доспевање</t>
  </si>
  <si>
    <t>Хартии од вредност според објективна вредност преку добивката или загубата</t>
  </si>
  <si>
    <t>Краткорочно орочени денарски средства</t>
  </si>
  <si>
    <t>Краткорочно орочени странски средства за плаќање</t>
  </si>
  <si>
    <t>Останати краткорочни финансиски средства</t>
  </si>
  <si>
    <t>ВУ на краткорочни кредити и заеми од поврзани друштва во земјата (аналитика според сметка 160)</t>
  </si>
  <si>
    <t>ВУ на краткорочни кредити и заеми од поврзани друштва во странство (аналитика според сметка 161)</t>
  </si>
  <si>
    <t>ВУ на краткорочни кредити и заеми во земјата (аналитика според сметка 162)</t>
  </si>
  <si>
    <t>ВУ на краткорочни кредити и заеми во странство (аналитика според сметка 163)</t>
  </si>
  <si>
    <t>ВУ на ХВ кои се чуваат на доспевање (аналитика според сметка 164)</t>
  </si>
  <si>
    <t>ВУ на ХВ според објективна вредност преку добивката или загубата (аналитика според сметка 165)</t>
  </si>
  <si>
    <t>ВУ на краткорочно орочени денарски средства (аналитика според сметка 166)</t>
  </si>
  <si>
    <t>ВУ на краткорочно орочени странски средства за плаќање (аналитика според сметка 167)</t>
  </si>
  <si>
    <t>ВУ на останати краткорочни финансиски средства (аналитика според сметка 168)</t>
  </si>
  <si>
    <t>Вредносно усогласување (ВУ) на финансиски средства</t>
  </si>
  <si>
    <t>16</t>
  </si>
  <si>
    <t>Краткорочни финансиски средства</t>
  </si>
  <si>
    <t>Однапред платени трошоци</t>
  </si>
  <si>
    <t>Однапред платени зависни трошоци за набавка</t>
  </si>
  <si>
    <t>Однапред платени надоместоци за концесија</t>
  </si>
  <si>
    <t>Однапред платени франшизи, трговски знаци и слични права</t>
  </si>
  <si>
    <t>Однапред платени патенти и лиценци</t>
  </si>
  <si>
    <t>Пресметани приходи што не можеле да бидат фактурирани</t>
  </si>
  <si>
    <t>Останати однапред платени трошоци и пресметани приходи</t>
  </si>
  <si>
    <t>19</t>
  </si>
  <si>
    <t>АВР</t>
  </si>
  <si>
    <t>Класа 1</t>
  </si>
  <si>
    <t>Обврски од поврзани друштва врз основа на набавка на добра и услуги во земјата</t>
  </si>
  <si>
    <t>Обврски од поврзани друштва врз основа на набавка на добра и услуги од странствo</t>
  </si>
  <si>
    <t>Обврски од поврзани друштва за аванси, депозити и кауции во земјата</t>
  </si>
  <si>
    <t>Обврски од поврзани друштва за аванси, депозити и кауции од странство(аналитика</t>
  </si>
  <si>
    <t>Обврски од поврзани друштва за камати (договорни и казнени) во земјата</t>
  </si>
  <si>
    <t xml:space="preserve">Обврски од поврзани друштва за камати (договорни и казнени) од странство </t>
  </si>
  <si>
    <t>Обврски од специфично работење од поврзани друштва</t>
  </si>
  <si>
    <t>Останати обврски од поврзани друштва</t>
  </si>
  <si>
    <t>21</t>
  </si>
  <si>
    <t>Краткорочни обврски спрема поврзани друштва</t>
  </si>
  <si>
    <t>Обврски спрема добавувачи во земјата</t>
  </si>
  <si>
    <t xml:space="preserve">Обврски спрема добавувачи од странство </t>
  </si>
  <si>
    <t>Обврски за примени аванси депозити и кауции во земјата</t>
  </si>
  <si>
    <t>Обврски за примени аванси, депозити и кауции од странство(аналитика по добавувач</t>
  </si>
  <si>
    <t>Обврски од специфично работење од неповрзани друштва</t>
  </si>
  <si>
    <t>Обврски за камати (договорни и казнени)</t>
  </si>
  <si>
    <t>Останати обврски од добавувачи</t>
  </si>
  <si>
    <t>22</t>
  </si>
  <si>
    <t>Краткорочни обврски спрема добавувачи</t>
  </si>
  <si>
    <t>Обврски за данокот на додадена вредност</t>
  </si>
  <si>
    <t>Обврски за акцизи</t>
  </si>
  <si>
    <t>Обврски за царини и царински давачки</t>
  </si>
  <si>
    <t>Обврски за данок на добивка, данок на вкупен приход и данок на приход платен на странско правно лице (задржан данок)</t>
  </si>
  <si>
    <t>Обврски за даноци и придонеси на плата и надоместоци на плата</t>
  </si>
  <si>
    <t>Обврски за персонален данок на доход</t>
  </si>
  <si>
    <t>Обврски за данок на имот</t>
  </si>
  <si>
    <t>Обврски за данок на непризнати расходи и помалку искажани приходи</t>
  </si>
  <si>
    <t>Обврски за останати даноци, придонеси и други давачки</t>
  </si>
  <si>
    <t>23</t>
  </si>
  <si>
    <t>Краткорочни обврски за даноци, придонеси и други давачки</t>
  </si>
  <si>
    <t>Обврски за плата и надоместоци на плата</t>
  </si>
  <si>
    <t>Обврски за надоместоци на трошоците на вработените</t>
  </si>
  <si>
    <t>Останати обврски спрема вработените врз основа на колективни договори</t>
  </si>
  <si>
    <t>Нето плати</t>
  </si>
  <si>
    <t>Останати обврски спрема вработените</t>
  </si>
  <si>
    <t>24</t>
  </si>
  <si>
    <t>Обврски спрема вработените</t>
  </si>
  <si>
    <t>Обврски спрема осигурителни друштва</t>
  </si>
  <si>
    <t>Обврски за надомест и други примања на членови на управен и надзорен одбор, одбor на директори и управители</t>
  </si>
  <si>
    <t>Обврски спрема вршители на дејност и други физички лица</t>
  </si>
  <si>
    <t>Обврски врз основа на наем</t>
  </si>
  <si>
    <t>Обврски врз основа на учество во добивката</t>
  </si>
  <si>
    <t>Обврски за чланарина</t>
  </si>
  <si>
    <t>Обврски за краткорочни резервирања на трошоци во гарантен рок</t>
  </si>
  <si>
    <t>Останати краткорочни обврски</t>
  </si>
  <si>
    <t>25</t>
  </si>
  <si>
    <t>Останати краткорочни обврски и краткорочни резервирања</t>
  </si>
  <si>
    <t>Краткорочни кредити и заеми од поврзани друштва во земјата</t>
  </si>
  <si>
    <t xml:space="preserve">Краткорочни кредити и заеми од поврзани друштва во странство </t>
  </si>
  <si>
    <t>Краткорочни кредити и заеми во земјата</t>
  </si>
  <si>
    <t>Краткорочни кредити и заеми од странство</t>
  </si>
  <si>
    <t>Обврски врз основа на издадени хартии од вредност кои се чуваат до доспевање</t>
  </si>
  <si>
    <t>Обврски врз основа на есконтни работи</t>
  </si>
  <si>
    <t>Обврски врз основа на откуп на побарувања</t>
  </si>
  <si>
    <t>Обврски врз основа на нетековни средства кои се чуваат за продажба и прекинато</t>
  </si>
  <si>
    <t>Обврски врз основа на останати краткорочни финансиски средства</t>
  </si>
  <si>
    <t>26</t>
  </si>
  <si>
    <t>Краткорочни финансиски обврски</t>
  </si>
  <si>
    <t>Резервирања за трошоци во гарантен рок</t>
  </si>
  <si>
    <t>Резервирања за трошоци за обновување на природни богатства</t>
  </si>
  <si>
    <t>Резервирања за трошоци за преструктуирање</t>
  </si>
  <si>
    <t>Резервирања за користи на вработените</t>
  </si>
  <si>
    <t>Останати долгорочни резервирања</t>
  </si>
  <si>
    <t>27</t>
  </si>
  <si>
    <t>Долгорочни резервирања</t>
  </si>
  <si>
    <t>Долгорочни обврски спрема добавувачи во земјата</t>
  </si>
  <si>
    <t>Долгорочни обврски спрема добавувачи од странство</t>
  </si>
  <si>
    <t>Долгорочни обврски за примени аванси, депозити и кауции во земјата и странство</t>
  </si>
  <si>
    <t xml:space="preserve">Долгорочни обврски врз основа на заеми и кредити во земјата и странство </t>
  </si>
  <si>
    <t>Долгорочни обврски врз основа на издадени хартии од вредност</t>
  </si>
  <si>
    <t>Одложени даночни обврски</t>
  </si>
  <si>
    <t>28</t>
  </si>
  <si>
    <t>Долгорочни обврски</t>
  </si>
  <si>
    <t>Однапред пресметани трошоци</t>
  </si>
  <si>
    <t>Пресметани трошоци за набавка на добра</t>
  </si>
  <si>
    <t>Пресметани трошоци за користење на права</t>
  </si>
  <si>
    <t>Пресметани приходи за идни периоди</t>
  </si>
  <si>
    <t>Одложено признавање на приходи врз основа на државни поддршки</t>
  </si>
  <si>
    <t>Одложено признавање на приходи</t>
  </si>
  <si>
    <t>Останати пасивни временски разграничувања</t>
  </si>
  <si>
    <t>29</t>
  </si>
  <si>
    <t>ПВР</t>
  </si>
  <si>
    <t>Класа 2</t>
  </si>
  <si>
    <t>Вредност по пресметка од добавувачите</t>
  </si>
  <si>
    <t>Зависни трошоци на набавката</t>
  </si>
  <si>
    <t>Царини и други увозни давачки</t>
  </si>
  <si>
    <t>Останати давачки поврзани со набавката на залихите</t>
  </si>
  <si>
    <t>Пресметка на набавката</t>
  </si>
  <si>
    <t>30</t>
  </si>
  <si>
    <t>Пресметка на набавката на залихи</t>
  </si>
  <si>
    <t>Суровини и материјали на залиха</t>
  </si>
  <si>
    <t>Суровини и материјали на пат</t>
  </si>
  <si>
    <t xml:space="preserve">Суровини и материјали во доработка, обработка и манипулација </t>
  </si>
  <si>
    <t xml:space="preserve">Вредносно усогласување на залихите на суровини и материјали </t>
  </si>
  <si>
    <t>Отстапување од стандардните (плански) цени  на суровини и материјалите</t>
  </si>
  <si>
    <t>31</t>
  </si>
  <si>
    <t>Залиха на суровини и материјали</t>
  </si>
  <si>
    <t>Залиха на резервни делови</t>
  </si>
  <si>
    <t>Вредносно усогласување на залихата на резервни делови</t>
  </si>
  <si>
    <t>32</t>
  </si>
  <si>
    <t>Ситен инвентар на залиха</t>
  </si>
  <si>
    <t>Ситен инвентар во употреба</t>
  </si>
  <si>
    <t>Залиха на амбалажа</t>
  </si>
  <si>
    <t>Амбалажа во употреба</t>
  </si>
  <si>
    <t>Залиха на автогуми</t>
  </si>
  <si>
    <t>Автогуми во употреба</t>
  </si>
  <si>
    <t>Вредносно усогласување на залихите на ситниот инвентар, амбалажата и автогумите</t>
  </si>
  <si>
    <t>Отстапувања од стандардните (плански) цени на ситниот инвентар, амбалажата и автогумите</t>
  </si>
  <si>
    <t>35</t>
  </si>
  <si>
    <t>Залиха на СИ, амбалажа и автогуми</t>
  </si>
  <si>
    <t>Класа 3</t>
  </si>
  <si>
    <t>Трошоци за суровини и материјали (за производство)</t>
  </si>
  <si>
    <t>Трошоци за материјали (за администрација, управа и продажба)</t>
  </si>
  <si>
    <t>Трошоци за енергија (за производство)</t>
  </si>
  <si>
    <t>Трошоци за енергија (за администрација, управа и продажба)</t>
  </si>
  <si>
    <t>Трошоци за резервни делови и материјали за одржување (за производство)</t>
  </si>
  <si>
    <t>Трошоци за амбалажа</t>
  </si>
  <si>
    <t>Трошоци за ситен инвентар, амбалажа и автогуми (за производство)</t>
  </si>
  <si>
    <t>Отстапување од стандардни (плански) цени</t>
  </si>
  <si>
    <t>40</t>
  </si>
  <si>
    <t>Трошоци за суровини, материјали, енергија, резервни делови и ситен инвентар</t>
  </si>
  <si>
    <t>Транспортни услуги</t>
  </si>
  <si>
    <t>Поштенски услуги, телефонски услуги и интернет</t>
  </si>
  <si>
    <t>Надворешни услуги за изработка на добра и извршување на услуги</t>
  </si>
  <si>
    <t>Услуги за одржување и заштита</t>
  </si>
  <si>
    <t>Наем  лизинг</t>
  </si>
  <si>
    <t>Комунални услуги</t>
  </si>
  <si>
    <t>Трошоци за истражување и развој</t>
  </si>
  <si>
    <t>Трошоци за реклама, пропаганда, промоција и саеми</t>
  </si>
  <si>
    <t>Останати услуги</t>
  </si>
  <si>
    <t>41</t>
  </si>
  <si>
    <t>Трошоци за услуги</t>
  </si>
  <si>
    <t>Плата и надоместоци на плата  бруто (за администрација, управа и продажба)</t>
  </si>
  <si>
    <t>Останати трошоци на вработените- регрес за годишен одмор</t>
  </si>
  <si>
    <t xml:space="preserve">Нето плати </t>
  </si>
  <si>
    <t>ПД од плата</t>
  </si>
  <si>
    <t>ПИО</t>
  </si>
  <si>
    <t>Останати придонеси</t>
  </si>
  <si>
    <t>423</t>
  </si>
  <si>
    <t>Нето плати и даноци и придонеси</t>
  </si>
  <si>
    <t>42</t>
  </si>
  <si>
    <t>Плата, надоместоци на плата и останати трошоци за вработените</t>
  </si>
  <si>
    <t>Трошоци за амортизација (за производство)</t>
  </si>
  <si>
    <t>Трошоци за амортизација на биолошки средства</t>
  </si>
  <si>
    <t>Трошоци за амортизација (за администрација, управа и продажба)</t>
  </si>
  <si>
    <t>Долгорочни резервирања за трошоци за обновување на природни богатства</t>
  </si>
  <si>
    <t>Долгорочни резервирања за користи на вработените</t>
  </si>
  <si>
    <t>Долгорочни резервирања на трошоци за преструктуирање</t>
  </si>
  <si>
    <t>Долгорочни резервирања за гарантен рок</t>
  </si>
  <si>
    <t>Долгорочни резервирања за кауции и депозити</t>
  </si>
  <si>
    <t>Останати долгорочни резервирања за трошоци и ризици</t>
  </si>
  <si>
    <t xml:space="preserve">43 </t>
  </si>
  <si>
    <t>Tрошоци за амортизација и резервирања</t>
  </si>
  <si>
    <t>Дневници за службени патувања, ноќевање и патни трошоци</t>
  </si>
  <si>
    <t>Надомест на трошоците на вработените и подароци</t>
  </si>
  <si>
    <t>Трошоци за спонзорство и донации</t>
  </si>
  <si>
    <t>Трошоци за репрезентација</t>
  </si>
  <si>
    <t>Трошоци за осигурување</t>
  </si>
  <si>
    <t>Банкарски услуги и трошоци за платниот промет</t>
  </si>
  <si>
    <t>Даноци кои не зависат од резултатот, членарина и други давачки</t>
  </si>
  <si>
    <t>Трошоци за користење на права (освен наем)</t>
  </si>
  <si>
    <t>Останати трошоци на работењето</t>
  </si>
  <si>
    <t xml:space="preserve">44 </t>
  </si>
  <si>
    <t>Останати трошоци од работењето</t>
  </si>
  <si>
    <t>Вредносно усогласување (ВУ) (обезвреднување) на нематеријални средства</t>
  </si>
  <si>
    <t>Вредносно усогласување (обезвреднување) на материјални средства</t>
  </si>
  <si>
    <t>Вредносно усогласување (обезвреднување) на вложувања во недвижности</t>
  </si>
  <si>
    <t>Вредносно усогласување (обезвреднување) на останати материјални средства</t>
  </si>
  <si>
    <t>Вредносно усогласување (ВУ) (обезвреднување) на краткорочни побарувања</t>
  </si>
  <si>
    <t>Вредносно усогласување (обезвреднување) на залихи</t>
  </si>
  <si>
    <t>Вредносно усогласување (обезвреднување) на останати средства</t>
  </si>
  <si>
    <t>Вредносно усогласување (обезвреднување) на нетековни и тековни средства</t>
  </si>
  <si>
    <t>Загуби врз основа на расходување и загуба од продажба на биолошки средства</t>
  </si>
  <si>
    <t>Загуби врз основа на продажба на учество во капитал и хартии од вредност</t>
  </si>
  <si>
    <t>Загуба од продажба на материјали</t>
  </si>
  <si>
    <t>Кусоци, кало, растур, расипување и кршење</t>
  </si>
  <si>
    <t>Расходи врз основа на директен отпис на побарувања</t>
  </si>
  <si>
    <t>Расходи за дополнително одобрени попусти, рабат, рекламации и дадени примероци</t>
  </si>
  <si>
    <t xml:space="preserve">	Казни, пенали, надоместоци за штети и друго</t>
  </si>
  <si>
    <t xml:space="preserve">	Останати расходи од работењето</t>
  </si>
  <si>
    <t>46</t>
  </si>
  <si>
    <t>Останати расходи</t>
  </si>
  <si>
    <t xml:space="preserve">	Расходи врз основа на камати од работењето со поврзани друштва</t>
  </si>
  <si>
    <t xml:space="preserve">	Расходи врз основа на курсни разлики од работењето со поврзани друштва</t>
  </si>
  <si>
    <t xml:space="preserve">	Останати финансиски расходи од поврзани друштва</t>
  </si>
  <si>
    <t xml:space="preserve">	Расходи врз основа на камати од работењето со неповрзани друштва</t>
  </si>
  <si>
    <t xml:space="preserve">	Расходи врз основа на негативни курсни разлики од работењето со неповрзани друш</t>
  </si>
  <si>
    <t xml:space="preserve">	Нереализирани загуби (расходи) од финансиски средства</t>
  </si>
  <si>
    <t xml:space="preserve">	Останати финансиски расходи</t>
  </si>
  <si>
    <t xml:space="preserve">47 </t>
  </si>
  <si>
    <t>Финансиски расходи</t>
  </si>
  <si>
    <t xml:space="preserve">	Удел во загуба на придружно друштво</t>
  </si>
  <si>
    <t xml:space="preserve">	Нето загуба од прекинато работење</t>
  </si>
  <si>
    <t xml:space="preserve">48 </t>
  </si>
  <si>
    <t xml:space="preserve">Удел во загуба на придружно друштво и нето </t>
  </si>
  <si>
    <t xml:space="preserve">	Распоред на трошоците непосредно врз товар на вкупниот приход</t>
  </si>
  <si>
    <t xml:space="preserve">49 </t>
  </si>
  <si>
    <t>Пренос на расходи</t>
  </si>
  <si>
    <t>Класа 4</t>
  </si>
  <si>
    <t>Производство (изградба) во тек</t>
  </si>
  <si>
    <t>Залиха на полупроизводи</t>
  </si>
  <si>
    <t>Производство во доработка, обработка и манипулација</t>
  </si>
  <si>
    <t>Вредносно усогласување на недовршени производи -  услуги,полупроизводи и делови</t>
  </si>
  <si>
    <t xml:space="preserve">60 </t>
  </si>
  <si>
    <t>Производство</t>
  </si>
  <si>
    <t>Недовршено производство на биолошки средства</t>
  </si>
  <si>
    <t>Залиха на биолошки средства за продажба</t>
  </si>
  <si>
    <t>Вредносно усогласување на биолошки средства</t>
  </si>
  <si>
    <t>61</t>
  </si>
  <si>
    <t>Производи на залиха</t>
  </si>
  <si>
    <t>Производи во туѓ склад</t>
  </si>
  <si>
    <t>Производи во продавница</t>
  </si>
  <si>
    <t>Вкалкулиран данок на додадена вредност</t>
  </si>
  <si>
    <t>Вкалкулирани акцизи</t>
  </si>
  <si>
    <t>Производи во доработка, обработка и манипулација</t>
  </si>
  <si>
    <t>Залихи на некурентни производи и отпадоци</t>
  </si>
  <si>
    <t>Вредносно усогласување на залихите на готовите производи</t>
  </si>
  <si>
    <t>Отстапување од стандардните (плански) цени на производите</t>
  </si>
  <si>
    <t xml:space="preserve">63 </t>
  </si>
  <si>
    <t>Готови производи</t>
  </si>
  <si>
    <t>Вредност на стоките по пресметка на добавувачот</t>
  </si>
  <si>
    <t>Зависни трошоци за набавка на стоки</t>
  </si>
  <si>
    <t>Царини и други увозни давачки за стоките</t>
  </si>
  <si>
    <t>Данок на додадена вредност, акцизи и други давачки за стоки</t>
  </si>
  <si>
    <t>65</t>
  </si>
  <si>
    <t>Пресметка на набавката на стоки</t>
  </si>
  <si>
    <t>Стоки на залиха</t>
  </si>
  <si>
    <t>Стоки во туѓ склад</t>
  </si>
  <si>
    <t>Стоки на пат</t>
  </si>
  <si>
    <t>Стоки во продавница</t>
  </si>
  <si>
    <t>Вкалкулирани акцизи (по видови)</t>
  </si>
  <si>
    <t>Стока во доработка, обработка и манипулација</t>
  </si>
  <si>
    <t>Вредносно усогласување на залихата на стоките</t>
  </si>
  <si>
    <t>Разлика во цени на стоките</t>
  </si>
  <si>
    <t xml:space="preserve">66 </t>
  </si>
  <si>
    <t>Стоки</t>
  </si>
  <si>
    <t>Нематеријални средства кои се чуваат за продажба</t>
  </si>
  <si>
    <t>Земјиште коe се чува за продажба</t>
  </si>
  <si>
    <t>Градежни објекти кои се чуваат за продажба</t>
  </si>
  <si>
    <t>Вложувања во недвижности кои се чуваат за продажба</t>
  </si>
  <si>
    <t>Останати нетековни средства кои се чуваат за продажба</t>
  </si>
  <si>
    <t>Биолошки средства кои се чуваат за продажба</t>
  </si>
  <si>
    <t>Средства чие работење е прекинато</t>
  </si>
  <si>
    <t>67</t>
  </si>
  <si>
    <t xml:space="preserve">Нетековни средства кои се чуваат за продажба и прекинато работење </t>
  </si>
  <si>
    <t>Класа 6</t>
  </si>
  <si>
    <t>Набавна вредност на продадени добра (стоки)</t>
  </si>
  <si>
    <t xml:space="preserve">	Набавна вредност на продадени материјали, резервни делови и отпадоци</t>
  </si>
  <si>
    <t>Расходи на продадени добра и услуги</t>
  </si>
  <si>
    <t xml:space="preserve">	Приходи од специфично работење на поврзани друштва</t>
  </si>
  <si>
    <t xml:space="preserve">	Приходи од продажба на добра и услуги на 		поврзани друштва врз други основи</t>
  </si>
  <si>
    <t>73</t>
  </si>
  <si>
    <t>Приходи од продажба на добра и услуги на поврзани друштва</t>
  </si>
  <si>
    <t>Приходи од продажба на добра (производи) и услуги во земјата</t>
  </si>
  <si>
    <t xml:space="preserve">	Приходи од продажба на добра (стоки) во земјата</t>
  </si>
  <si>
    <t>Приходи од продажба на добра (производи, стоки) и услуги во странство</t>
  </si>
  <si>
    <t xml:space="preserve">	Приходи од продажба на материјали, резервни делови и отпадоци</t>
  </si>
  <si>
    <t>Приходи врз основа на употреба на сопствени добра (производи, стоки) и услуги</t>
  </si>
  <si>
    <t>Приходи од специфично работење на неповрзани друштва</t>
  </si>
  <si>
    <t>Приходи од наемнини</t>
  </si>
  <si>
    <t>Приходи од продажба на добра врз основа на финансиски наем (лизинг)</t>
  </si>
  <si>
    <t>Останати приходи од продажба на неповрзани друштва</t>
  </si>
  <si>
    <t>74</t>
  </si>
  <si>
    <t>Приходи од продажба на неповрзани друштва</t>
  </si>
  <si>
    <t xml:space="preserve">75 </t>
  </si>
  <si>
    <t>Приходи од вредносно усогласување на нетековни и тековни средства</t>
  </si>
  <si>
    <t>Добивки од продажба на нематеријални и материјални средства</t>
  </si>
  <si>
    <t>Добивки од продажба на биолошки средства</t>
  </si>
  <si>
    <t>Добивки од продажба на учество во капитал и хартии од вредност</t>
  </si>
  <si>
    <t>Добивки од продажба на материјали и отпадоци</t>
  </si>
  <si>
    <t>Вишоци</t>
  </si>
  <si>
    <t>Приходи од наплатени отпишани побарувања и приходи од отпис на обврските</t>
  </si>
  <si>
    <t>Приходи врз основа на ефекти од договорена заштита од ризик</t>
  </si>
  <si>
    <t>Приходи од премии, субвенции, дотации и донации</t>
  </si>
  <si>
    <t>Приходи од укинување на долгорочни резервирања</t>
  </si>
  <si>
    <t>Останати приходи од работењето</t>
  </si>
  <si>
    <t xml:space="preserve">76 </t>
  </si>
  <si>
    <t>Останати приходи</t>
  </si>
  <si>
    <t>Приходи врз основа на камати од работењето со поврзани друштва</t>
  </si>
  <si>
    <t>Останати финансиски приходи од поврзани друштва</t>
  </si>
  <si>
    <t>Приходи од вложувања во поврзани друштва</t>
  </si>
  <si>
    <t>Приходи врз основа на камати од работењето со неповрзани друштва</t>
  </si>
  <si>
    <t>Приходи од вложувања во неповрзани друштва</t>
  </si>
  <si>
    <t>Нереализирани добивки (приходи) од финансиски средства</t>
  </si>
  <si>
    <t>Останати финансиски приходи</t>
  </si>
  <si>
    <t xml:space="preserve">77 </t>
  </si>
  <si>
    <t>Финансиски приходи</t>
  </si>
  <si>
    <t>Удел во добивката на придружно друштво</t>
  </si>
  <si>
    <t>Нето добивка од прекинато работење</t>
  </si>
  <si>
    <t xml:space="preserve">78 </t>
  </si>
  <si>
    <t>Удел во добивката на придружно друштво и нето добивка од прекинато работење</t>
  </si>
  <si>
    <t>Разлика на приходи и расходи од вкупното работење</t>
  </si>
  <si>
    <t xml:space="preserve">79 </t>
  </si>
  <si>
    <t>Разлика на приходи и расходи</t>
  </si>
  <si>
    <t>Класа 7</t>
  </si>
  <si>
    <t>Добивка пред оданочување</t>
  </si>
  <si>
    <t>Загуба пред оданочување</t>
  </si>
  <si>
    <t xml:space="preserve">80 </t>
  </si>
  <si>
    <t>Добивка/Загуба пред оданочување</t>
  </si>
  <si>
    <t>Данок на добивка</t>
  </si>
  <si>
    <t>Одложени даночни приходи</t>
  </si>
  <si>
    <t>Одложени даночни расходи</t>
  </si>
  <si>
    <t>Други давачки</t>
  </si>
  <si>
    <t xml:space="preserve">81 </t>
  </si>
  <si>
    <t>Данок на добивка и други давачки</t>
  </si>
  <si>
    <t>Нето добивка за периодот</t>
  </si>
  <si>
    <t>Нето загуба за периодот</t>
  </si>
  <si>
    <t xml:space="preserve">82 </t>
  </si>
  <si>
    <t>Нето добивка/загуба за периодот</t>
  </si>
  <si>
    <t>Добивка која припаѓа на сопствениците на матичното друштво</t>
  </si>
  <si>
    <t>Добивка која припаѓа на учество кое нема контрола</t>
  </si>
  <si>
    <t>Загуба која припаѓа на сопствениците на матичното друштво</t>
  </si>
  <si>
    <t>Загуба која припаѓа на учество кое нема контрола</t>
  </si>
  <si>
    <t xml:space="preserve">83 </t>
  </si>
  <si>
    <t>Добивка/загуба за периодот која припаѓа на други</t>
  </si>
  <si>
    <t>Добивка која произлегува од преведување на странско работење</t>
  </si>
  <si>
    <t>Загуба која произлегува од преведување на странско работење</t>
  </si>
  <si>
    <t>Добивка од повторно мерење на финансиски средства расположиви за продажба</t>
  </si>
  <si>
    <t>Загуба од повторно мерење на финансиски средства расположиви за продажба</t>
  </si>
  <si>
    <t>Добивка од ефектот од хеџинг инструменти за хеџирање на парични текови</t>
  </si>
  <si>
    <t>Загуба од ефектот од хеџинг инструменти за хеџирање на парични текови</t>
  </si>
  <si>
    <t>Позитивни ефекти од ревалоризација на нематеријалните и материјалните средства</t>
  </si>
  <si>
    <t>Негативни ефекти од ревалоризација на нематеријалните и материјалните средства</t>
  </si>
  <si>
    <t>Актуарски добивки на дефинирани планови за користи на вработените</t>
  </si>
  <si>
    <t>Актуарски загуби на дефинирани планови за користи на вработените</t>
  </si>
  <si>
    <t xml:space="preserve">84 </t>
  </si>
  <si>
    <t>Останата сеопфатна добивка/загуба</t>
  </si>
  <si>
    <t>Удел во останата сеопфатна добивка на придружни друштва</t>
  </si>
  <si>
    <t>Удел во останата сеопфатна загуба на придружни друштва</t>
  </si>
  <si>
    <t>85</t>
  </si>
  <si>
    <t>Удел во останата сеопфатна добивка/ загуба на придружни друштва (само за потребите на консолидација)</t>
  </si>
  <si>
    <t>Данок на добивка на компоненти на останата сеопфатна добивка</t>
  </si>
  <si>
    <t>86</t>
  </si>
  <si>
    <t>Нето останата сеопфатна добивка</t>
  </si>
  <si>
    <t>Нето останата сеопфатна загуба</t>
  </si>
  <si>
    <t>87</t>
  </si>
  <si>
    <t>Нето останата сеопфатна добивка/загуба</t>
  </si>
  <si>
    <t>Сеопфатна добивка која им припаѓа на учество кое нема контрола</t>
  </si>
  <si>
    <t>Сеопфатна загуба која им припаѓа на сопствениците на матичното друштво</t>
  </si>
  <si>
    <t>Сеопфатна загуба која им припаѓа на учество кое нема контрола</t>
  </si>
  <si>
    <t>88</t>
  </si>
  <si>
    <t>Вкупна сеопфатна добивка/загуба за периодот</t>
  </si>
  <si>
    <t xml:space="preserve">	Покривање на загубата од претходни години</t>
  </si>
  <si>
    <t>Зголемување на капиталот (капитал на сопствениците)</t>
  </si>
  <si>
    <t>Дивиденди или удел во добивката и друго</t>
  </si>
  <si>
    <t>Резерви</t>
  </si>
  <si>
    <t>Нераспоредена добивка</t>
  </si>
  <si>
    <t>89</t>
  </si>
  <si>
    <t>Распоредување на добивката</t>
  </si>
  <si>
    <t>Основна главнина  запишан и уплатен капитал</t>
  </si>
  <si>
    <t>Запишана, а неуплатена основна главнина</t>
  </si>
  <si>
    <t>Сопствени акции и удели</t>
  </si>
  <si>
    <t>90</t>
  </si>
  <si>
    <t>Основна главнина - запишан капитал</t>
  </si>
  <si>
    <t>Премии врз основа на продажба на обични акции</t>
  </si>
  <si>
    <t>Премии врз основа на продажба на приоритетни акции</t>
  </si>
  <si>
    <t>Премии врз основа на конверзија на приоритетни акции во обични акции</t>
  </si>
  <si>
    <t>91</t>
  </si>
  <si>
    <t>Премии на емитирани акции</t>
  </si>
  <si>
    <t>Ревалоризациона резерва на нематеријални и материјални средства</t>
  </si>
  <si>
    <t>Ревалоризациони резерви врз основа на преведување на странско работење</t>
  </si>
  <si>
    <t>Добивки/загуби од заштита на паричниот тек до рекласификација</t>
  </si>
  <si>
    <t>Добивки/загуби на дефинирани планови за користи на вработените</t>
  </si>
  <si>
    <t>Останати ревалоризациони резерви</t>
  </si>
  <si>
    <t>93</t>
  </si>
  <si>
    <t>Ревалоризациони резерви и разлики од вреднување на компоненти на останата сеопфатна добивка</t>
  </si>
  <si>
    <t>Законски резерви</t>
  </si>
  <si>
    <t>Статутарни резерви</t>
  </si>
  <si>
    <t>Останати резерви</t>
  </si>
  <si>
    <t>94</t>
  </si>
  <si>
    <t>Задржана (акумулирана) добивка од претходни години</t>
  </si>
  <si>
    <t>Добивка од тековна година</t>
  </si>
  <si>
    <t>95</t>
  </si>
  <si>
    <t>Задржана (акумулирана) добивка и добивка за тековна година</t>
  </si>
  <si>
    <t>Пренесена загуба од претходни години</t>
  </si>
  <si>
    <t>Загуба за тековната година</t>
  </si>
  <si>
    <t>96</t>
  </si>
  <si>
    <t>Пренесена загуба и загуба за тековна година</t>
  </si>
  <si>
    <t>97</t>
  </si>
  <si>
    <t>Учество во капиталот кое нема контрола</t>
  </si>
  <si>
    <t>Примени туѓи недвижности, постројки и 	опрема</t>
  </si>
  <si>
    <t>Хартии од вредност и други вредносници</t>
  </si>
  <si>
    <t>Права</t>
  </si>
  <si>
    <t>Останата активна вонбиланса евиденција</t>
  </si>
  <si>
    <t>99</t>
  </si>
  <si>
    <t>Вон билансна евиденција -актива (сметки од 990-994)</t>
  </si>
  <si>
    <t>Обврски за примени туѓи недвижности, постројки и опрема</t>
  </si>
  <si>
    <t>Обврски за примени туѓи материјали, полупроизводи, производи и стоки</t>
  </si>
  <si>
    <t>Обврски за хартии од вредност и други вредносници</t>
  </si>
  <si>
    <t>Обврски за права</t>
  </si>
  <si>
    <t>Останата пасивна вонбилансна евиденција</t>
  </si>
  <si>
    <t>Вон билансна евиденција-пасива (сметки од 995-999)</t>
  </si>
  <si>
    <t>Класа 9</t>
  </si>
  <si>
    <t>Контрола:</t>
  </si>
  <si>
    <t>АКТИВА:</t>
  </si>
  <si>
    <t>ПАСИВА:</t>
  </si>
  <si>
    <t>РАЗЛИКА:</t>
  </si>
  <si>
    <t>Адреса, седиште и телефон</t>
  </si>
  <si>
    <t xml:space="preserve">Единствен даночен број </t>
  </si>
  <si>
    <t>БИЛАНС НА СОСТОЈБАТА</t>
  </si>
  <si>
    <t>(ИЗВЕШТАЈ ЗА ФИНАНСИСКАТА СОСТОЈБА)</t>
  </si>
  <si>
    <t>Ред. Бр</t>
  </si>
  <si>
    <t>ПОЗИЦИЈА</t>
  </si>
  <si>
    <t xml:space="preserve">Ознака на АОП </t>
  </si>
  <si>
    <t>Број на белешка</t>
  </si>
  <si>
    <t>Износ</t>
  </si>
  <si>
    <t>Претходна година</t>
  </si>
  <si>
    <t>АКТИВА                                                                              А.НЕТЕКОВНИ СРЕДСТВА (002+009+020+021+031)</t>
  </si>
  <si>
    <t>I. НЕМАТЕРИЈАЛНИ СРЕДСТВА  (003+004+005+006+007+008)</t>
  </si>
  <si>
    <t xml:space="preserve"> Издатоци за развој</t>
  </si>
  <si>
    <t>Концесии, патенти, лиценци, заштитни знаци и   слични права</t>
  </si>
  <si>
    <t>Гудвил</t>
  </si>
  <si>
    <t xml:space="preserve"> II. МАТЕРИЈАЛНИ  СРЕДСТВА (010+013+014+015+016+017+018+019)</t>
  </si>
  <si>
    <t>Недвижности (011+012)</t>
  </si>
  <si>
    <t>10.а.</t>
  </si>
  <si>
    <t>Земјиште</t>
  </si>
  <si>
    <t>10.б.</t>
  </si>
  <si>
    <t>Градежни објекти</t>
  </si>
  <si>
    <t xml:space="preserve"> Постројки и опрема</t>
  </si>
  <si>
    <t>Транспортни средства</t>
  </si>
  <si>
    <t>Алат, погонски и канцeлариски инвентар и мебел</t>
  </si>
  <si>
    <t>Аванси за набавка на материјални средства</t>
  </si>
  <si>
    <t>Материјални средства во подготовка</t>
  </si>
  <si>
    <t>018</t>
  </si>
  <si>
    <t>019</t>
  </si>
  <si>
    <t>III. ВЛОЖУВАЊА ВО НЕДВИЖНОСТИ</t>
  </si>
  <si>
    <r>
      <t xml:space="preserve"> </t>
    </r>
    <r>
      <rPr>
        <b/>
        <sz val="11"/>
        <color indexed="8"/>
        <rFont val="Arial"/>
        <family val="2"/>
      </rPr>
      <t>IV. ДОЛГОРОЧНИ ФИНАНСИСКИ СРЕДСТВА (022+023+024+025+026+030)</t>
    </r>
  </si>
  <si>
    <t>Вложувања во подружници</t>
  </si>
  <si>
    <t>Вложувања во придружени друштва и учества во заеднички вложувања</t>
  </si>
  <si>
    <t>Побарувања по дадени долгорочни заеми на поврзани друштва</t>
  </si>
  <si>
    <t xml:space="preserve">Побарувања по дадени долгорочни заеми </t>
  </si>
  <si>
    <t>Вложувања во долгорочни хартии од  вредност (027+028+029)</t>
  </si>
  <si>
    <t>24.а.</t>
  </si>
  <si>
    <t xml:space="preserve">Вложувања во хартии од вредност кои се чуваат до доспевање </t>
  </si>
  <si>
    <t>24.б.</t>
  </si>
  <si>
    <t>Вложувања во хартии од вредност расположиви за продажба</t>
  </si>
  <si>
    <t>24.в.</t>
  </si>
  <si>
    <t>Вложувања во хартии од вредност според објективната вредност преку добивката или загубата</t>
  </si>
  <si>
    <t>Останати  долгорочни финансиски средства</t>
  </si>
  <si>
    <t>V. ДОЛГОРОЧНИ ПОБАРУВАЊА (032+033+034)</t>
  </si>
  <si>
    <t xml:space="preserve">Побарувања од поврзани друштва </t>
  </si>
  <si>
    <t xml:space="preserve"> Побарувања од купувачи</t>
  </si>
  <si>
    <t>VI. ОДЛОЖЕНИ ДАНОЧНИ СРЕДСТВА</t>
  </si>
  <si>
    <t>Б.ТЕКОВНИ СРЕДСТВА (037+045+052+059)</t>
  </si>
  <si>
    <t xml:space="preserve"> I.  ЗАЛИХИ  (038+039+040+041+042+043)</t>
  </si>
  <si>
    <t xml:space="preserve"> Залихи на суровини и  материјали</t>
  </si>
  <si>
    <t>Залихи на резервни делови, ситен инвентар, амбалажа и автогуми</t>
  </si>
  <si>
    <t>Залихи на недовршени производи и  полупроизводи</t>
  </si>
  <si>
    <t xml:space="preserve"> Залихи на готови производи</t>
  </si>
  <si>
    <t>Залихи на трговски стоки</t>
  </si>
  <si>
    <t>Залихи на биолошки средства</t>
  </si>
  <si>
    <t>II. СРЕДСТВА (ИЛИ ГРУПИ ЗА ОТУЃУВАЊЕ НАМЕНЕТИ ЗА ПРОДАЖБА И ПРЕКИНАТИ РАБОТЕЊА</t>
  </si>
  <si>
    <r>
      <t xml:space="preserve"> III. КРАТКОРОЧНИ ПОБАРУВАЊА (046+047+048+049+050+051)  </t>
    </r>
    <r>
      <rPr>
        <sz val="11"/>
        <color indexed="8"/>
        <rFont val="Arial"/>
        <family val="2"/>
      </rPr>
      <t xml:space="preserve"> </t>
    </r>
  </si>
  <si>
    <t>Побарувања од купувачи</t>
  </si>
  <si>
    <t>Побарувања за дадени аванси на добавувачи</t>
  </si>
  <si>
    <t>Побарувања од државата по основ на даноци, продонеси, царина, акцизи и останати давачки</t>
  </si>
  <si>
    <t>Останати краткорочни побарувања</t>
  </si>
  <si>
    <t xml:space="preserve"> Вложувања во хартии од вредност (054+055)</t>
  </si>
  <si>
    <t>48.а.</t>
  </si>
  <si>
    <t xml:space="preserve">Вложувања кои се чуваат до доспевање </t>
  </si>
  <si>
    <t>48.б.</t>
  </si>
  <si>
    <t>Вложувања според објективната вредност преку добивката или загубата</t>
  </si>
  <si>
    <t>Побарувања по дадени заеми на поврзани друштва</t>
  </si>
  <si>
    <t xml:space="preserve"> Побарувања по дадени заеми </t>
  </si>
  <si>
    <t>V. ПАРИЧНИ СРЕДСТВА И ПАРИЧНИ ЕКВИВАЛЕНТИ (060+061)</t>
  </si>
  <si>
    <t>52.a.</t>
  </si>
  <si>
    <t>Парични средства</t>
  </si>
  <si>
    <t>52.б.</t>
  </si>
  <si>
    <t>Парични еквиваленти</t>
  </si>
  <si>
    <t>VI.ПЛАТЕНИ ТРОШОЦИ ЗА ИДНИТЕ ПЕРИОДИ И ПРЕСМЕТАНИ ПРИХОДИ (АВР)</t>
  </si>
  <si>
    <t>ВКУПНА АКТИВА: СРЕДСТВА (001+035+036+044+062)</t>
  </si>
  <si>
    <t xml:space="preserve"> В.  ВОНБИЛАНСНА ЕВИДЕНЦИЈА – АКТИВА</t>
  </si>
  <si>
    <t xml:space="preserve">ПАСИВА:                                                                              А.ГЛАВНИНА И РЕЗЕРВИ                                                      (066+067-068-069+070+071+075+076+077-078) </t>
  </si>
  <si>
    <t>I. ОСНОВНА ГЛАВНИНА</t>
  </si>
  <si>
    <t>II.ПРЕМИИ НА ЕМИТИРАНИ АКЦИИ</t>
  </si>
  <si>
    <t>III.СОПСТВЕНИ АКЦИИ (-)</t>
  </si>
  <si>
    <t>IV. ЗАПИШАН, НЕУПЛАТЕН КАПИТАЛ (-)</t>
  </si>
  <si>
    <t>V. РЕВАЛОРИЗАЦИСКА РЕЗЕРВА И РАЗЛИКИ ОД ВРЕДНУВАЊЕ НА КОМПОНЕНТИ НА ОСТАНАТА СЕОПФАТНА ДОБИВКА</t>
  </si>
  <si>
    <t>XIV. РЕЗЕРВИ (072+073+074)</t>
  </si>
  <si>
    <t xml:space="preserve"> Законски резерви</t>
  </si>
  <si>
    <t>XV. АКУМУЛИРАНА ДОБИВКА</t>
  </si>
  <si>
    <t>XVI. ПРЕНЕСЕНА ЗАГУБА (-)</t>
  </si>
  <si>
    <t>XVII. ДОБИВКА ЗА ДЕЛОВНАТА ГОДИНА</t>
  </si>
  <si>
    <t xml:space="preserve">XVIII. ЗАГУБА ЗА ДЕЛОВНАТА ГОДИНА </t>
  </si>
  <si>
    <t>XIX. ГЛАВНИНА НА СОПСТВЕНИЦИТЕ НА МАТИЧНОТО ДРУШТВО</t>
  </si>
  <si>
    <t>XX. НЕКОНТРОЛИРАНО УЧЕСТВО</t>
  </si>
  <si>
    <t>Б. ОБВРСКИ (082+085+095)</t>
  </si>
  <si>
    <t>I. ДОЛГОРОЧНИ РЕЗЕРВИРАЊА  ЗА РИЗИЦИ И ТРОШОЦИ (083+084)</t>
  </si>
  <si>
    <t>Резервирања за пензии, отпремнини и слични обврски кон вработените</t>
  </si>
  <si>
    <t>Останати долгорочни резервирања за ризици и трошоци</t>
  </si>
  <si>
    <r>
      <t xml:space="preserve"> </t>
    </r>
    <r>
      <rPr>
        <b/>
        <sz val="11"/>
        <color indexed="8"/>
        <rFont val="Arial"/>
        <family val="2"/>
      </rPr>
      <t>II.</t>
    </r>
    <r>
      <rPr>
        <sz val="11"/>
        <color indexed="8"/>
        <rFont val="Arial"/>
        <family val="2"/>
      </rPr>
      <t xml:space="preserve"> </t>
    </r>
    <r>
      <rPr>
        <b/>
        <sz val="11"/>
        <color indexed="8"/>
        <rFont val="Arial"/>
        <family val="2"/>
      </rPr>
      <t>ДОЛГОРОЧНИ ОБВРСКИ (од 086 до 093)</t>
    </r>
  </si>
  <si>
    <t xml:space="preserve">Обврски спрема поврзани друштва </t>
  </si>
  <si>
    <t xml:space="preserve">Обврски спрема добавувачи </t>
  </si>
  <si>
    <t xml:space="preserve">Обврски за аванси, депозити и кауции </t>
  </si>
  <si>
    <t>Обврски по заеми и кредити спрема поврзани друштва</t>
  </si>
  <si>
    <t xml:space="preserve">Обврски по заеми и кредити </t>
  </si>
  <si>
    <t>Обврски по хартии од вредност</t>
  </si>
  <si>
    <t>Останати финансиски обврски</t>
  </si>
  <si>
    <t>Останати долгорочни обврски</t>
  </si>
  <si>
    <t>III.ОДЛОЖЕНИ ДАНОЧНИ ОБВРСКИ</t>
  </si>
  <si>
    <t>IV. КРАТКОРОЧНИ ОБВРСКИ (од 096 до 108)</t>
  </si>
  <si>
    <t>Обврски спрема поврзани друштва</t>
  </si>
  <si>
    <t>Обврски за даноци и придонеси на плата и на надомести на плата</t>
  </si>
  <si>
    <t>Обврски кон вработените</t>
  </si>
  <si>
    <t xml:space="preserve">Тековни даночни обврски </t>
  </si>
  <si>
    <t>Краткорочни резервирања за ризици и трошоци</t>
  </si>
  <si>
    <t xml:space="preserve">Обврски по заеми и кредити спрема поврзани друштва </t>
  </si>
  <si>
    <t>Обврски по основ на учество во резултатот</t>
  </si>
  <si>
    <t>Останати  краткорочни обврски</t>
  </si>
  <si>
    <r>
      <t>V.</t>
    </r>
    <r>
      <rPr>
        <sz val="11"/>
        <color indexed="8"/>
        <rFont val="Arial"/>
        <family val="2"/>
      </rPr>
      <t xml:space="preserve"> </t>
    </r>
    <r>
      <rPr>
        <b/>
        <sz val="11"/>
        <color indexed="8"/>
        <rFont val="Arial"/>
        <family val="2"/>
      </rPr>
      <t>ОДЛОЖЕНО ПЛАЌАЊЕ НА ТРОШОЦИ И ПРИХОДИ НА ИДНИТЕ ПЕРИОДИ (ПВР)</t>
    </r>
  </si>
  <si>
    <t xml:space="preserve">  VI. ОБВРСКИ ПО ОСНОВ НА НЕТЕКОВНИ СРЕДСТВА (ИЛИ ГРУПИ ЗА ОТУЃУВАЊЕ) КОИ СЕ ЧУВААТ ЗА ПРОДАЖБА И ПРЕКИНАТИ РАБОТЕЊА</t>
  </si>
  <si>
    <t>ВКУПНА ПАСИВА: ГЛАВНИНА И РЕЗЕРВИ И ОБВРСКИ (065+081+094+109+110)</t>
  </si>
  <si>
    <t>В.ВОНБИЛАНСНА ЕВИДЕНЦИЈА –ПАСИВА</t>
  </si>
  <si>
    <t>Лице одговорно за составување на образецот:</t>
  </si>
  <si>
    <t xml:space="preserve">Име и презиме </t>
  </si>
  <si>
    <t>М.П.</t>
  </si>
  <si>
    <t>Потпис</t>
  </si>
  <si>
    <t>Во</t>
  </si>
  <si>
    <t xml:space="preserve">На ден </t>
  </si>
  <si>
    <t>ПРИЛОГ 2</t>
  </si>
  <si>
    <r>
      <t xml:space="preserve">                                                            </t>
    </r>
    <r>
      <rPr>
        <b/>
        <sz val="11"/>
        <color indexed="8"/>
        <rFont val="Arial"/>
        <family val="2"/>
      </rPr>
      <t xml:space="preserve">БИЛАНС НА УСПЕХ </t>
    </r>
  </si>
  <si>
    <t>БИЛАНС НА УСПЕХ</t>
  </si>
  <si>
    <t xml:space="preserve">                                        (ИЗВЕШТАЈ ЗА ДОБИВКА ИЛИ ЗАГУБА)  </t>
  </si>
  <si>
    <t xml:space="preserve"> </t>
  </si>
  <si>
    <t>(во денари)</t>
  </si>
  <si>
    <t>Ред. Број</t>
  </si>
  <si>
    <t xml:space="preserve"> П О З И Ц И Ј А</t>
  </si>
  <si>
    <t xml:space="preserve">Ознака на
АОП
</t>
  </si>
  <si>
    <t xml:space="preserve">                       Износ</t>
  </si>
  <si>
    <t>I. ПРИХОДИ ОД РАБОТЕЊЕТО (202+203+206)</t>
  </si>
  <si>
    <t>Приходи од продажба</t>
  </si>
  <si>
    <t xml:space="preserve">     </t>
  </si>
  <si>
    <t xml:space="preserve">Останати приходи </t>
  </si>
  <si>
    <t>Промена на вредноста на залихи на готови производи и на недовршено производство</t>
  </si>
  <si>
    <t>XXX</t>
  </si>
  <si>
    <t>4.а.</t>
  </si>
  <si>
    <t>Залихи на готови производи и на недовршено производство на почетокот на годината</t>
  </si>
  <si>
    <t>4.б.</t>
  </si>
  <si>
    <t>Залихи на готовите производи и на недовршено производство на крајот на годината</t>
  </si>
  <si>
    <t xml:space="preserve">Капитализирано сопствено производство и услуги </t>
  </si>
  <si>
    <t>II. РАСХОДИ ОД РАБОТЕЊЕТО (208+209+210+211+212+213+218+219+220+221+222)</t>
  </si>
  <si>
    <t>Трошоци за суровини и други материјали</t>
  </si>
  <si>
    <t xml:space="preserve">Набавна вредност на продадени стоки </t>
  </si>
  <si>
    <t>Набавна вредност на продадени материјали, резервни делови, ситен инвентар, амбалажа и автогуми</t>
  </si>
  <si>
    <t>Услуги со карактер на материјални трошоци</t>
  </si>
  <si>
    <t xml:space="preserve">Останати трошоци од работењето </t>
  </si>
  <si>
    <t>Трошоци за вработени (214+215+216+217)</t>
  </si>
  <si>
    <t>12.a.</t>
  </si>
  <si>
    <t>Плати и надоместоци на плата (нето)</t>
  </si>
  <si>
    <t>12.б.</t>
  </si>
  <si>
    <t xml:space="preserve">Трошоци за даноци на плати и надоместоци на плата  </t>
  </si>
  <si>
    <t>12.в.</t>
  </si>
  <si>
    <t>Придонеси од задолжително социјално осигурување</t>
  </si>
  <si>
    <t>12.г.</t>
  </si>
  <si>
    <t xml:space="preserve">Останати трошоци за вработените </t>
  </si>
  <si>
    <t xml:space="preserve">Амортизација на материјалните и нематеријалните средства </t>
  </si>
  <si>
    <t xml:space="preserve">Вредносно усогласување (обезвреднување) на нетековни средства </t>
  </si>
  <si>
    <t>Вредносно усогласување (обезвреднување) на тековни средства</t>
  </si>
  <si>
    <t>Резервирања за трошоци и ризици</t>
  </si>
  <si>
    <t>Останати расходи од работењето</t>
  </si>
  <si>
    <t>III. ФИНАНСИСКИ ПРИХОДИ (224+229+230+231+232+233)</t>
  </si>
  <si>
    <t xml:space="preserve"> Финансиски приходи од односи со поврзани друштва (225+226+227+228)</t>
  </si>
  <si>
    <t>19.а.</t>
  </si>
  <si>
    <t>19.б.</t>
  </si>
  <si>
    <t>Приходи по основ на камати од работење со поврзани друштва</t>
  </si>
  <si>
    <t>19.в.</t>
  </si>
  <si>
    <t xml:space="preserve">Приходи по основ на курсни разлики од работење со поврзани друштва </t>
  </si>
  <si>
    <t>19.г.</t>
  </si>
  <si>
    <t>Останати финансиски приходи од работење со поврзани друштва</t>
  </si>
  <si>
    <t>Приходи по основ на камати од работење со неповрзани друштва</t>
  </si>
  <si>
    <t>Приходи по основ на курсни разлики од работење со неповрзани друштва</t>
  </si>
  <si>
    <t xml:space="preserve"> Нереализирани добивки (приходи) од финансиски средства</t>
  </si>
  <si>
    <t xml:space="preserve"> Останати финансиски приходи</t>
  </si>
  <si>
    <t>IV. ФИНАНСИСКИ РАСХОДИ (235+239+240+241+242+243)</t>
  </si>
  <si>
    <t>Финансиски расходи од односи со поврзани друштва (236+237+238)</t>
  </si>
  <si>
    <t>26.а.</t>
  </si>
  <si>
    <t>Расходи по основ на камати од работење со поврзани друштва</t>
  </si>
  <si>
    <t>26.б.</t>
  </si>
  <si>
    <t>Расходи по основ на курсни разлики од работење со поврзани друштва</t>
  </si>
  <si>
    <t>26.в.</t>
  </si>
  <si>
    <t>Останати финансиски расходи од поврзани друштва</t>
  </si>
  <si>
    <t>Расходи по основ на камати од работење со неповрзани друштва</t>
  </si>
  <si>
    <t>Расходи по основ на курсни разлики од работење со неповрзани друштва</t>
  </si>
  <si>
    <t>Нереализирани загуби (расходи) од финансиски средства</t>
  </si>
  <si>
    <t>Вредносно усогласување на финансиски средства и вложувања</t>
  </si>
  <si>
    <t xml:space="preserve"> Останати финансиски расходи</t>
  </si>
  <si>
    <t xml:space="preserve">Удел во добивката на придружените друштва </t>
  </si>
  <si>
    <t xml:space="preserve">Удел во загубата на придружените друштва </t>
  </si>
  <si>
    <t xml:space="preserve"> Добивка од редовното работење (201+ 223+244) – (204-205+207+234+245)</t>
  </si>
  <si>
    <t xml:space="preserve">Загуба од редовното работење                                            (204-205+207+234+245) – (201+ 223+244) </t>
  </si>
  <si>
    <t>Нето добивка од прекинати работења</t>
  </si>
  <si>
    <t>Нето загуба од прекинати работења</t>
  </si>
  <si>
    <t>Добивка пред оданочување (246+248) или (246-249)</t>
  </si>
  <si>
    <t>Загуба пред оданочување (247+249) или (247-248)</t>
  </si>
  <si>
    <t xml:space="preserve"> Данок на добивка </t>
  </si>
  <si>
    <t xml:space="preserve">Одложени даночни приходи </t>
  </si>
  <si>
    <t>,</t>
  </si>
  <si>
    <t xml:space="preserve">Одложени даночни расходи </t>
  </si>
  <si>
    <t xml:space="preserve">НЕТО ДОБИВКА ЗА ДЕЛОВНАТА ГОДИНА                          (250-252+253-254) </t>
  </si>
  <si>
    <t xml:space="preserve">НЕТО ЗАГУБА ЗА ДЕЛОВНАТА ГОДИНА                             (251+252-253+254) </t>
  </si>
  <si>
    <t>Просечен број на вработени врз основа на часови на работа во пресметковниот период (во апсолутен износ)</t>
  </si>
  <si>
    <t>Број на месеци на работење (во апсолутен износ)</t>
  </si>
  <si>
    <t>ДОБИВКА/ЗАГУБА ЗА ПЕРИОДОТ</t>
  </si>
  <si>
    <t>47.а.</t>
  </si>
  <si>
    <t>Добивка која им припаѓа на имателите на акции на матичното  друштво</t>
  </si>
  <si>
    <t>47.б.</t>
  </si>
  <si>
    <t xml:space="preserve">Добивка која припаѓа на неконтролираното учество </t>
  </si>
  <si>
    <t>47.в.</t>
  </si>
  <si>
    <t>Загуба која се однесува на имателите на акции на матичното друштво</t>
  </si>
  <si>
    <t>47.г.</t>
  </si>
  <si>
    <t>Загуба која се однесува на неконтролираното учество</t>
  </si>
  <si>
    <t>ЗАРАБОТУВАЧКА ПО АКЦИЈА</t>
  </si>
  <si>
    <t>Вкупна основна заработувачка по акција</t>
  </si>
  <si>
    <t>Вкупна разводнета заработувачка по акција</t>
  </si>
  <si>
    <t>48.в.</t>
  </si>
  <si>
    <t>Основна заработувачка по акција од прекинато работење</t>
  </si>
  <si>
    <t>48.г.</t>
  </si>
  <si>
    <t>Разводнета заработувачка по акција од прекинато работење</t>
  </si>
  <si>
    <t>ИЗВЕШТАЈ ЗА ОСТАНАТА СЕОПФАТНА ДОБИВКА</t>
  </si>
  <si>
    <t>Ознака на
АОП</t>
  </si>
  <si>
    <t>Добивка за годината</t>
  </si>
  <si>
    <t>Загуба за годината</t>
  </si>
  <si>
    <t>Останата сеопфатна добивка  (273+275+277+279+281+283) - (274+276+278+280+282+284)</t>
  </si>
  <si>
    <t>Останата сеопфатна загуба (274+276+278+280+282+284) - (273+275+277+279+281+283)</t>
  </si>
  <si>
    <t>Добивки кои произлегуваат од преведување на странско работење</t>
  </si>
  <si>
    <t>Загуби кои произлегуваат од преведување на странско работење</t>
  </si>
  <si>
    <t>Добивки од повторно мерење на финансиски средства расположиви за продажба</t>
  </si>
  <si>
    <t>Загуби од повторно мерење на финансиски средства расположиви за продажба</t>
  </si>
  <si>
    <t>Ефективен дел од добивки од хеџинг инструменти за хеџирање на парични текови</t>
  </si>
  <si>
    <t>Ефективен дел од загуби од хеџинг инструменти за хеџирање на парични текови</t>
  </si>
  <si>
    <t>Промени на ревалоризациските резерви за нетековни средства (+)</t>
  </si>
  <si>
    <t>Промени на ревалоризациските резерви за нетековни средства (-)</t>
  </si>
  <si>
    <t>Удел во останата сеопфатна добивка на придружни друштва (само за потреби на консолидација)</t>
  </si>
  <si>
    <t>Удел во останата сеопфатна загуба на придружни друштва (само за потреби на консолидација)</t>
  </si>
  <si>
    <t xml:space="preserve">Нето останата сеопфатна добивка (271-285) </t>
  </si>
  <si>
    <t xml:space="preserve">Нето останата сеопфатна загуба (285-271) или (272+285) </t>
  </si>
  <si>
    <t xml:space="preserve">Вкупна сеопфатна добивка за годината (269+286) или  (286-270) </t>
  </si>
  <si>
    <t>20.а.</t>
  </si>
  <si>
    <t>Сеопфатна добивка која им припаѓа на имателите на акции на матичното друштво</t>
  </si>
  <si>
    <t>20.б.</t>
  </si>
  <si>
    <t>Сеопфатна добивка која припаѓа на неконтролираното учество</t>
  </si>
  <si>
    <t>Вкупна сеопфатна загуба за годината (270+287) или (270-286) или (287-269)</t>
  </si>
  <si>
    <t>21.а.</t>
  </si>
  <si>
    <t>Сеопфатна загуба која им припаѓа на имателите на акции на матичното друштво</t>
  </si>
  <si>
    <t>21.б</t>
  </si>
  <si>
    <t>Сеопфатна загуба која припаѓа на неконтролираното учество</t>
  </si>
  <si>
    <t>ОСТВАРЕНИ ПРИХОДИ ПРЕТЕЖНО ОД</t>
  </si>
  <si>
    <t xml:space="preserve">ДЕЈНОСТ- </t>
  </si>
  <si>
    <t>(Се назначува главна приходна шифра на дејноста утврдена со НКД согласно член 9 од Законот за едношалтрески систем-Службен весник на Република Македонија бр.84/05, 13/07,150/07, 140/08,17/11, 53/11 и 70/13).</t>
  </si>
  <si>
    <t>СТРУКТУРА НА ПРИХОДИ ПО ДЕЈНОСТИ (СПД–РЕКАПИТУЛАР)</t>
  </si>
  <si>
    <t xml:space="preserve">НКД 
  (Национална класификација на дејности)
</t>
  </si>
  <si>
    <t>Остварени приходи                              ( во денари)</t>
  </si>
  <si>
    <r>
      <t>Класа</t>
    </r>
    <r>
      <rPr>
        <vertAlign val="superscript"/>
        <sz val="12"/>
        <color indexed="8"/>
        <rFont val="Arial"/>
        <family val="2"/>
      </rPr>
      <t>1</t>
    </r>
  </si>
  <si>
    <r>
      <t>Назив</t>
    </r>
    <r>
      <rPr>
        <vertAlign val="superscript"/>
        <sz val="12"/>
        <color indexed="8"/>
        <rFont val="Arial"/>
        <family val="2"/>
      </rPr>
      <t>2</t>
    </r>
  </si>
  <si>
    <t>ВКУПНО ПРИХОДИ</t>
  </si>
  <si>
    <r>
      <t xml:space="preserve">(Збир од АОП </t>
    </r>
    <r>
      <rPr>
        <sz val="11"/>
        <color indexed="8"/>
        <rFont val="Arial"/>
        <family val="2"/>
      </rPr>
      <t xml:space="preserve">201+ 223+244 </t>
    </r>
    <r>
      <rPr>
        <sz val="12"/>
        <color indexed="8"/>
        <rFont val="Arial"/>
        <family val="2"/>
      </rPr>
      <t xml:space="preserve">од Билансот на успех) </t>
    </r>
  </si>
  <si>
    <t xml:space="preserve">1)Во колоната за „Класа“ се внесува нумеричка ознака за класа согласно НКД за дејноста од која субјектот остварува приход. </t>
  </si>
  <si>
    <t>2)Во колоната „Назив“ се внесува описно називот на дејноста според НКД од која субјектот  остварува  приход.</t>
  </si>
  <si>
    <t>3)Во колоната „Остварени приходи“ се внесува износот на остварени приходи по дејности.</t>
  </si>
  <si>
    <t>РЕГИСТРИРАНА ПРЕТЕЖНА ДЕЈНОСТ (Со назначување на шифра и назив на класа на дејноста утврдена со НКД)</t>
  </si>
  <si>
    <t>(Со назначување на шифра и назив на класа на дејноста утврдена со НКД)</t>
  </si>
  <si>
    <t>М.П</t>
  </si>
  <si>
    <t xml:space="preserve">Потпис </t>
  </si>
  <si>
    <t>Образец "ДЕ"</t>
  </si>
  <si>
    <t>Прилог</t>
  </si>
  <si>
    <r>
      <t>ПОСЕБНИ ПОДАТОЦИ</t>
    </r>
    <r>
      <rPr>
        <sz val="10"/>
        <color indexed="8"/>
        <rFont val="Arial"/>
        <family val="2"/>
      </rPr>
      <t xml:space="preserve"> </t>
    </r>
  </si>
  <si>
    <t xml:space="preserve">за државна евиденција за субјектите кои </t>
  </si>
  <si>
    <t xml:space="preserve">не применуваат посебни сметковни планови </t>
  </si>
  <si>
    <t>(големи, средни, мали и микро субјекти)</t>
  </si>
  <si>
    <t>Ознака на АОП</t>
  </si>
  <si>
    <t xml:space="preserve">А.НЕМАТЕРИЈАЛНИ СРЕДСТВА </t>
  </si>
  <si>
    <t>Плата и надоместоци на плата на вработените кои директно работат на развојот на интерен проект</t>
  </si>
  <si>
    <t xml:space="preserve">Земјишта </t>
  </si>
  <si>
    <t>014д</t>
  </si>
  <si>
    <t>Шуми</t>
  </si>
  <si>
    <t>015д</t>
  </si>
  <si>
    <t>90д</t>
  </si>
  <si>
    <t>730, 740 и 741</t>
  </si>
  <si>
    <t>Приходи од продажба на производи, стоки и услуги на странски пазар (&lt; или = АОП 202 од БУ)</t>
  </si>
  <si>
    <t>731д и 742д</t>
  </si>
  <si>
    <t>747д</t>
  </si>
  <si>
    <t>Приходи од наемнина на земјиште (&lt; или = АОП 202 од БУ)</t>
  </si>
  <si>
    <t>Приходи од продажба на добра врз основа на финансиски наем (лизинг) (&lt; или = АОП 202 од БУ)</t>
  </si>
  <si>
    <t xml:space="preserve"> Добивки од продажба на биолошки средства (&lt; или = АОП 203 од БУ)</t>
  </si>
  <si>
    <t>767д</t>
  </si>
  <si>
    <t>769д</t>
  </si>
  <si>
    <t>773д и 776д</t>
  </si>
  <si>
    <t>Приходи од дивиденди</t>
  </si>
  <si>
    <t>Расходи на продадени производи и услуги</t>
  </si>
  <si>
    <t>400д</t>
  </si>
  <si>
    <t xml:space="preserve"> Огрев, гориво и мазивa (&lt; или = АОП 208 од БУ)</t>
  </si>
  <si>
    <t>402д и 403д</t>
  </si>
  <si>
    <t>410д</t>
  </si>
  <si>
    <t>411д</t>
  </si>
  <si>
    <t>416д</t>
  </si>
  <si>
    <t xml:space="preserve">Вкалкулирани надомести за време на боледување </t>
  </si>
  <si>
    <t>422д</t>
  </si>
  <si>
    <t>Помошти (&lt; или = АОП 217 од БУ)</t>
  </si>
  <si>
    <t>441д</t>
  </si>
  <si>
    <t>440д</t>
  </si>
  <si>
    <t>Трошоци за надомест и други примања на надворешни членови на управен и надзорен одбор, одбор на директори и управители</t>
  </si>
  <si>
    <t>445д</t>
  </si>
  <si>
    <t>447д</t>
  </si>
  <si>
    <t xml:space="preserve"> Придонеси кои не зависат од резултатот (&lt; или = АОП 212 од БУ)</t>
  </si>
  <si>
    <t>Членарини на здруженијата во земјата и странство (&lt; или = АОП 212 од БУ)</t>
  </si>
  <si>
    <t>468д</t>
  </si>
  <si>
    <t>Исплатени дивиденди</t>
  </si>
  <si>
    <t>Реинвестирана добивка</t>
  </si>
  <si>
    <t>Просечен број на вработени врз основа на состојбата на крајот на месецот</t>
  </si>
  <si>
    <t xml:space="preserve">    Овластен застапник на  друштвото</t>
  </si>
  <si>
    <t>Дата на приемот во ЦРМ  _______________________________</t>
  </si>
  <si>
    <t>Контролата ја извршиле:  ________________________________________________________________</t>
  </si>
  <si>
    <t>Назив на Друштвото</t>
  </si>
  <si>
    <t>Адреса</t>
  </si>
  <si>
    <t>Седиште</t>
  </si>
  <si>
    <t>Единствен даночен број</t>
  </si>
  <si>
    <t>ОБЈАСНУВАЧКИ БЕЛЕШКИ</t>
  </si>
  <si>
    <t>за</t>
  </si>
  <si>
    <t>година</t>
  </si>
  <si>
    <t>1. ОПШТИ ИНФОРМАЦИИ</t>
  </si>
  <si>
    <t>Форма на друштвото</t>
  </si>
  <si>
    <t>Број на регистерска влошка во Централниот регистар</t>
  </si>
  <si>
    <t>Промени во регистарската влошка во Трговскиот регистар до периодот на известување</t>
  </si>
  <si>
    <t>Позначајни дејности кои го извршува</t>
  </si>
  <si>
    <t>Идентификација на поврзани субјекти (назив и процентуално учество)</t>
  </si>
  <si>
    <t>Број на вработени према степен на образование</t>
  </si>
  <si>
    <t>Основно</t>
  </si>
  <si>
    <t>Средно</t>
  </si>
  <si>
    <t>Високо</t>
  </si>
  <si>
    <t>Сопственичка структура</t>
  </si>
  <si>
    <t>Други релевантни информации за друштвото</t>
  </si>
  <si>
    <t>2.ОСНОВА ЗА ПОДГОТОВКА НА ГОДИШНА СМЕТКА</t>
  </si>
  <si>
    <t>Изјава за усогласеност (врз основа на кои стандарди е подготвена годишната сметка)</t>
  </si>
  <si>
    <t>Информација дали годишната сметка е поединечна или консолидирана</t>
  </si>
  <si>
    <t>Валута на презентација</t>
  </si>
  <si>
    <t>3.ЗНАЧАЈНИ СМЕТКОВОДСТВЕНИ ПОЛИТИКИ</t>
  </si>
  <si>
    <t>Краток опис на позначајните сметководствени политики кои се применети во двата пресметковни периоди во годишната сметка (за приходите, расходите, нематеријалните средства, материјалните средства, побарувањата, обврските и друго).</t>
  </si>
  <si>
    <t>4.КОРИСТЕНИ ПРОЦЕНКИ</t>
  </si>
  <si>
    <t>5. ПРОМЕНА НА СМЕТКОВОДСТВЕНИ ПОЛИТИКИ И КОРЕКЦИИ НА ГРЕШКИ</t>
  </si>
  <si>
    <t>Опис на промената или корекцијата (врз основа на кој стандард или друга законска регулатива е настаната промената) за кои позиции на годишната сметка се однесуваат и квантифицирани ефекти од извршената промена или корекција.</t>
  </si>
  <si>
    <t>6. УПРАВУВАЊЕ СО РИЗИК</t>
  </si>
  <si>
    <t>Опис на ризикот (кредитен ризик, пазарен ризик, ризик на ликвидност) и користени методи за мерење на ризикот и квантифицирани информации за ризикот.</t>
  </si>
  <si>
    <t>7. НЕМАТЕРИЈАЛНИ СРЕДСТВА</t>
  </si>
  <si>
    <t>ОПИС</t>
  </si>
  <si>
    <t>Патенти и лиценци</t>
  </si>
  <si>
    <t>Софтвер</t>
  </si>
  <si>
    <t>Останати Средства</t>
  </si>
  <si>
    <t>Средства во подготовка</t>
  </si>
  <si>
    <t>Вкупно</t>
  </si>
  <si>
    <t>Набавна вредност</t>
  </si>
  <si>
    <t>(тековна година)</t>
  </si>
  <si>
    <t>Зголемување</t>
  </si>
  <si>
    <t>Намалување</t>
  </si>
  <si>
    <t>Исправка на вредноста</t>
  </si>
  <si>
    <t>Амортизација</t>
  </si>
  <si>
    <t>Нето сметководствена вредност на</t>
  </si>
  <si>
    <t>(претходна година)</t>
  </si>
  <si>
    <t>8.МАТЕРИЈАЛНИ СРЕДСТВА</t>
  </si>
  <si>
    <t xml:space="preserve">Опрема </t>
  </si>
  <si>
    <t>Инвестиции во тек</t>
  </si>
  <si>
    <t>9. БИОЛОШКИ СРЕДСТВА</t>
  </si>
  <si>
    <t>Недовршени земјоделски производи</t>
  </si>
  <si>
    <t>Основно стадо</t>
  </si>
  <si>
    <t>Обртно стадо</t>
  </si>
  <si>
    <t>Поевеќегодишни насади</t>
  </si>
  <si>
    <t>Зголемување како резултат на набавки</t>
  </si>
  <si>
    <t>Намалување како резултат на продажби</t>
  </si>
  <si>
    <t>Ожнеани земјоделски производи</t>
  </si>
  <si>
    <t>пренесени во залихи</t>
  </si>
  <si>
    <t>Промена на вредноста</t>
  </si>
  <si>
    <t>на биолошките средства</t>
  </si>
  <si>
    <t xml:space="preserve">Трошоци на амортизација </t>
  </si>
  <si>
    <t>Нетековни средства</t>
  </si>
  <si>
    <t>Тековни средства</t>
  </si>
  <si>
    <t>Вкупно биолошки средства</t>
  </si>
  <si>
    <t>10. ДОЛГОРОЧНИ ФИНАНСИСКИ СРЕДСТВА</t>
  </si>
  <si>
    <t>Вложување во конвертибилни обврзници</t>
  </si>
  <si>
    <t>Број на конвертибилни обврзници:</t>
  </si>
  <si>
    <t>Права кои ги носат конвертибилните обврзници:</t>
  </si>
  <si>
    <t>11. ПОБАРУВАЊА ОД КУПУВАЧИ</t>
  </si>
  <si>
    <t xml:space="preserve">Побарувања од купувачи во земјата </t>
  </si>
  <si>
    <t>Побарувања од купувачи во странство</t>
  </si>
  <si>
    <t>Застарени, сомнителни и спорни побарувања</t>
  </si>
  <si>
    <t>Вредносно усогласување на побарувањата</t>
  </si>
  <si>
    <t>Вкупно:</t>
  </si>
  <si>
    <t>12. ПАРИЧНИ СРЕДСТВА</t>
  </si>
  <si>
    <t>Парични средства на денарски сметки</t>
  </si>
  <si>
    <t>Парични средства во денарска благајна</t>
  </si>
  <si>
    <t>Девизна сметка</t>
  </si>
  <si>
    <t>Девизна благајна</t>
  </si>
  <si>
    <t>13. ОСНОВНА ГЛАВНИНА</t>
  </si>
  <si>
    <t>Родови на акции</t>
  </si>
  <si>
    <t>Во сопственост на</t>
  </si>
  <si>
    <t>%</t>
  </si>
  <si>
    <t>Состојба</t>
  </si>
  <si>
    <t>Обични акции</t>
  </si>
  <si>
    <t>Физички лица</t>
  </si>
  <si>
    <t>Правни лица</t>
  </si>
  <si>
    <t>Откупени сопствени акции</t>
  </si>
  <si>
    <t>Приоритетни акции</t>
  </si>
  <si>
    <t>ФПИО</t>
  </si>
  <si>
    <t>14. ДОЛГОРОЧНИ ОБВРСКИ</t>
  </si>
  <si>
    <t>Обврски со рок на достасување над 5 години</t>
  </si>
  <si>
    <t>Вид на обезбедување</t>
  </si>
  <si>
    <t>Обврски спрема добавувачи</t>
  </si>
  <si>
    <t>Обврски спрема поврзани друштва по основ на заеми и кредити</t>
  </si>
  <si>
    <t>Обврски по основ на кредити</t>
  </si>
  <si>
    <t>Обврски по основ на заеми</t>
  </si>
  <si>
    <t>15. КРАТКОРОЧНИ ОБВРСКИ СПРЕМА ДОБАВУВАЧИ</t>
  </si>
  <si>
    <t>Добавувачи во земјата</t>
  </si>
  <si>
    <t>Добавувачи во странство</t>
  </si>
  <si>
    <t>Добавувачи за нефактурирани стоки</t>
  </si>
  <si>
    <t>16.КРАТКОРОЧНИ ОБВРСКИ ПО ЗАЕМИ И КРЕДИТИ</t>
  </si>
  <si>
    <t>Краткорочни обврски по заеми и кредити спрема поврзани друштва</t>
  </si>
  <si>
    <t>Краткорочни кредити во земјата</t>
  </si>
  <si>
    <t>Краткорочни кредити во странство</t>
  </si>
  <si>
    <t>17.ПРИХОДИ ОД ПРОДАЖБА</t>
  </si>
  <si>
    <t>Приходи од продажба во земјата</t>
  </si>
  <si>
    <t>Приходи од продажба во странство</t>
  </si>
  <si>
    <t>18.ОСТАНАТИ ПРИХОДИ</t>
  </si>
  <si>
    <t>Приходи од наплатени отпишани побарувања</t>
  </si>
  <si>
    <t>Приходи од државни поддршки</t>
  </si>
  <si>
    <t>19.ОСТАНАТИ РАСХОДИ</t>
  </si>
  <si>
    <t>Трошоци за саеми</t>
  </si>
  <si>
    <t>Наемнина</t>
  </si>
  <si>
    <t>Дневници за службени патувања и патни трошоци</t>
  </si>
  <si>
    <t>Трошоци за членови на органот на управување, надзорниот одбор и за членовите на останатите органи</t>
  </si>
  <si>
    <t>Трошоци за промиција, пропаганда и реклама</t>
  </si>
  <si>
    <t>Премии за осигурување</t>
  </si>
  <si>
    <t>Банкарски услуги и трошоци за платен промет</t>
  </si>
  <si>
    <t>Трошоци за ревизија</t>
  </si>
  <si>
    <t>Трошоци за останати интелектуални услуги</t>
  </si>
  <si>
    <t>Вредносно усогласување на краткорочни побарувања</t>
  </si>
  <si>
    <t>Загуби од отуѓување на нетековни средства</t>
  </si>
  <si>
    <t>Вкупно останати оперативни расходи</t>
  </si>
  <si>
    <t>20.ТРАНСАКЦИИ СО ПОВРЗАНИ ДРУШТВА</t>
  </si>
  <si>
    <t>Побарувања по основ на купопродажни односи</t>
  </si>
  <si>
    <t>Обврски по основ на купопродажни односи</t>
  </si>
  <si>
    <t>Приходи од продажба на готови производи</t>
  </si>
  <si>
    <t>Приходи од продажба на стоки</t>
  </si>
  <si>
    <t>Лице одговорно за составување на извештајот:</t>
  </si>
  <si>
    <t>Законски застапник:</t>
  </si>
  <si>
    <t>Извештај за парични текови</t>
  </si>
  <si>
    <t>Добивка/Загуба</t>
  </si>
  <si>
    <t>Приходи од камати и курсни разлики</t>
  </si>
  <si>
    <t>Расходи од камати и курсни разлики</t>
  </si>
  <si>
    <t>Оперативен Резултат</t>
  </si>
  <si>
    <t>Залихи</t>
  </si>
  <si>
    <t>Побарувања кон неповрзани купувачи</t>
  </si>
  <si>
    <t>Побарувања кон поврзани купувачи</t>
  </si>
  <si>
    <t>Активни временски разграничувања</t>
  </si>
  <si>
    <t>Обврски кон добавувачи неповрзани</t>
  </si>
  <si>
    <t>Обврски кон добавувачи поврзани</t>
  </si>
  <si>
    <t>Останати обврски</t>
  </si>
  <si>
    <t>Пасивни временски разграничувања</t>
  </si>
  <si>
    <t>Вкупно од оперативни активности</t>
  </si>
  <si>
    <t>Вложувања во НПО</t>
  </si>
  <si>
    <t>Долгорочни вложувања</t>
  </si>
  <si>
    <t>Краткорочни вложувања</t>
  </si>
  <si>
    <t>Вложувачки активности вкупно</t>
  </si>
  <si>
    <t>Долгорочни кредити</t>
  </si>
  <si>
    <t>Краткорочни кредити</t>
  </si>
  <si>
    <t>Наплатена камата</t>
  </si>
  <si>
    <t>Платени камати</t>
  </si>
  <si>
    <t>Вкупно финансиски активност</t>
  </si>
  <si>
    <t>Паричен тек за тековна година</t>
  </si>
  <si>
    <t>Парични средства на почеток на година</t>
  </si>
  <si>
    <t>Парични средства на крај на година</t>
  </si>
  <si>
    <t>.</t>
  </si>
  <si>
    <t xml:space="preserve">Извештај за промени во главнината                     </t>
  </si>
  <si>
    <t>Опис</t>
  </si>
  <si>
    <t>Запишан  Капитал</t>
  </si>
  <si>
    <t>Сопствени акции и неуплатен капитал</t>
  </si>
  <si>
    <t>Премии на издадени акции</t>
  </si>
  <si>
    <t>Ревалоризациони резерви</t>
  </si>
  <si>
    <t>Акумулирана Добивка</t>
  </si>
  <si>
    <t>Пренесена Загуба</t>
  </si>
  <si>
    <t>Добивка за тековната година</t>
  </si>
  <si>
    <t>ВКУПНО</t>
  </si>
  <si>
    <t>Издадени акции за пари</t>
  </si>
  <si>
    <t>Продадени откупени сопствени акции</t>
  </si>
  <si>
    <t>Пренос на добивката</t>
  </si>
  <si>
    <t>Пренос на акумулираната добивка</t>
  </si>
  <si>
    <t>Запишано зголемување во ЦРМ</t>
  </si>
  <si>
    <t>Запишано намалување во ЦРМ</t>
  </si>
  <si>
    <t>Останато зголемување/намалување</t>
  </si>
  <si>
    <t>Дивиденди</t>
  </si>
  <si>
    <t>Посебен</t>
  </si>
  <si>
    <t>Заштитни</t>
  </si>
  <si>
    <t>ТИРЗ</t>
  </si>
  <si>
    <t>Казнено поправни</t>
  </si>
  <si>
    <t>даночен статус</t>
  </si>
  <si>
    <t>друштва</t>
  </si>
  <si>
    <t>домови</t>
  </si>
  <si>
    <t>Единствен</t>
  </si>
  <si>
    <t>Датум и</t>
  </si>
  <si>
    <t>даночен број</t>
  </si>
  <si>
    <t>број на</t>
  </si>
  <si>
    <t>прием</t>
  </si>
  <si>
    <t>Скратен назив</t>
  </si>
  <si>
    <t>и адреса на вистинско</t>
  </si>
  <si>
    <t>Даночен период</t>
  </si>
  <si>
    <t>седиште за контакт</t>
  </si>
  <si>
    <t>од</t>
  </si>
  <si>
    <t>до</t>
  </si>
  <si>
    <t>Рок за</t>
  </si>
  <si>
    <t>поднесување</t>
  </si>
  <si>
    <t>Исправка</t>
  </si>
  <si>
    <t>е-пошта</t>
  </si>
  <si>
    <t>на ДБ</t>
  </si>
  <si>
    <t>Број:</t>
  </si>
  <si>
    <t>УТВРДУВАЊЕ НА ДАНОК НА ДОБИВКА</t>
  </si>
  <si>
    <t>АОП</t>
  </si>
  <si>
    <t>I.</t>
  </si>
  <si>
    <t>Финансиски резултат во Биланс на успех</t>
  </si>
  <si>
    <t>II.</t>
  </si>
  <si>
    <t xml:space="preserve">Непризнаени расходи и помалку искажани приходи за даночни цели (збир од АОП 03 до АОП 39) </t>
  </si>
  <si>
    <t>Расходи кои не се поврзани со вршење на дејноста на субјектот односно не се непосреден услов за извршување на дејноста и не се последица од вршењето на дејноста</t>
  </si>
  <si>
    <t>Надоместоци на трошоци и други лични примања од работен однос над утврдениот износ</t>
  </si>
  <si>
    <t>Надоместоци на трошоци на вработените што не се утврдени со член 9 став 1 точка 2 од ЗДД</t>
  </si>
  <si>
    <t>Трошоци за организирана исхрана и превоз над износите утврдени со закон</t>
  </si>
  <si>
    <t>06</t>
  </si>
  <si>
    <t>Трошоци за хотелско сместување во износ над 6.000 денари дневно по лице и трошоци за превоз на лица кои не се документирани</t>
  </si>
  <si>
    <t>07</t>
  </si>
  <si>
    <t>Трошоци за исхрана на вработени кои работат ноќно време над износите утврдени со закон</t>
  </si>
  <si>
    <t>08</t>
  </si>
  <si>
    <t xml:space="preserve">Трошоци по основ на месечни надоместоци на членови на органи на управување над висината утврдена со закон </t>
  </si>
  <si>
    <t>09</t>
  </si>
  <si>
    <t>Трошоци по основ на уплатени доброволни придонеси во доброволен пензиски фонд над висината утврдена со закон</t>
  </si>
  <si>
    <t>Трошоци по основ на уплатени премии за осигурување на живот над висината утврдена со закон</t>
  </si>
  <si>
    <t>Надомест за лица волонтери и за лица ангажирани за вршење на јавни работи над износите утврдени со закон</t>
  </si>
  <si>
    <t>Скриени исплати на добивки</t>
  </si>
  <si>
    <t>Кусоци кои не се предизвикани од вонредни настани (кражба, пожар или други природни непогоди)</t>
  </si>
  <si>
    <t xml:space="preserve">Трошоци за репрезентација </t>
  </si>
  <si>
    <t>Трошоци за донации направени во согласност со Законот за донации и спонзорства во јавните дејности,над 5% од вкупниот приход остварен во годината</t>
  </si>
  <si>
    <t>Трошоци за спонзорства направени во согласност со Законот за донации и спонзорства во јавните дејности, над 3% од вкупниот приход остварен во годината</t>
  </si>
  <si>
    <t>17</t>
  </si>
  <si>
    <t>Трошоци за донации во спортот согласно член 30-а од ЗДД</t>
  </si>
  <si>
    <t>18</t>
  </si>
  <si>
    <t xml:space="preserve">Трошоци по основ на камата по кредити кои не се користат за вршење на дејноста на обврзникот </t>
  </si>
  <si>
    <t xml:space="preserve">Осигурителни премии кои ги плаќа работодавачот во корист на членови на органите на управување, и на вработени </t>
  </si>
  <si>
    <t>20</t>
  </si>
  <si>
    <t xml:space="preserve">Даноци по задршка (одбивка) исплатени во име на трети лица кои се на товар на трошоците на обврзник </t>
  </si>
  <si>
    <t xml:space="preserve">Парични и даночни казни, пенали и казнени камати за ненавремена уплата на јавни давачки и на трошоци за присилна наплата </t>
  </si>
  <si>
    <t xml:space="preserve">Трошоци за стипендии </t>
  </si>
  <si>
    <t xml:space="preserve">Трошоци на кало, растур, крш и расипување </t>
  </si>
  <si>
    <t xml:space="preserve">Траен отпис на ненаплатени побарувања </t>
  </si>
  <si>
    <t>Трошоци за нето износот за примањата по основ на деловна успешност над износот на кој се пресметани придонеси согласно со законот</t>
  </si>
  <si>
    <t>Трошоци за практикантска работа над износите пропишани во законот за практиканство</t>
  </si>
  <si>
    <t>Трошоци за практична обука на ученици и практична настава на студенти во висина над 8.000 денари месечно</t>
  </si>
  <si>
    <t>Трошоци за амортизација на ревалоризираната вредност на материјални и нематеријални средства</t>
  </si>
  <si>
    <t>Трошоци на амортизација на материјални и нематеријални средства која е повисока од амортизацијата пресметана на набавната вредност на средствата со примена на стапки над пропишаните согласно Номенклатурата на средствата на амортизација</t>
  </si>
  <si>
    <t>Преостаната сегашна вредност на основните средства кои не се користат, а се амортизираат во целост за кои не е издадена согласност од Управата за јавни приходи</t>
  </si>
  <si>
    <t>Трошоци за исправка на вредноста на ненаплатени побарувања</t>
  </si>
  <si>
    <t>Износ на ненаплатени побарувања од заем</t>
  </si>
  <si>
    <t>33</t>
  </si>
  <si>
    <t>Износ на позитивната разлика помеѓу расходите кои произлегуваат од трансакција по трансферна цена и расходите кои произлегуваат од таа трансакција по пазарна цена утврдена со принципот на дофат на рака меѓу поврзани лица</t>
  </si>
  <si>
    <t>34</t>
  </si>
  <si>
    <t>Износот на позитивната разлика помеѓу приходите кои произлегуваат од трансакција по цена утврдена во согласност со дофат на рака и приходите кои произлегуваат од таа трансакција по трансферната цена меѓу поврзани лица</t>
  </si>
  <si>
    <t>Износ на дел од камати по заеми кои се добиени од поврзано лице, кој го надминува износот кој би се остварил доколку се работи за неповрзани лица</t>
  </si>
  <si>
    <t>36</t>
  </si>
  <si>
    <t>Износ на затезни камати кои произлегуваат од односите со поврзано лице</t>
  </si>
  <si>
    <t>37</t>
  </si>
  <si>
    <t>Износ на камати по заеми добиени од содружници или акционери - нерезиденти со најмалку 20% учество во капиталот</t>
  </si>
  <si>
    <t>38</t>
  </si>
  <si>
    <t>Други усогласувања на расходи</t>
  </si>
  <si>
    <t>39</t>
  </si>
  <si>
    <t>III.</t>
  </si>
  <si>
    <t xml:space="preserve">Даночна основа (I+II) </t>
  </si>
  <si>
    <t>IV.</t>
  </si>
  <si>
    <t xml:space="preserve">Намалување на даночна основа (АОП42+АОП43+АОП44+АОП45+АОП46+АОП47+АОП48) </t>
  </si>
  <si>
    <t xml:space="preserve">Износ на наплатени побарувања за кои во претходниот период е зголемена даночната основа </t>
  </si>
  <si>
    <t xml:space="preserve">Износ на вратен дел од заем за кои во претходните даночни периоди било извршено зголемување на даночната основа </t>
  </si>
  <si>
    <t>43</t>
  </si>
  <si>
    <t>Износ на трошоците за амортизација над износот пресметан со примена на амортизациони стапки утврдени со номенклатурата за средствата за амортизација и годишните амортизациони стапки за кои во претходниот период е извршено зголемување на даночната основица</t>
  </si>
  <si>
    <t>44</t>
  </si>
  <si>
    <t>Износ на неисплатените надоместоци над износите утврдени во член 9 став(1) точки 2),3-6),4),5),5-а) и 6), од ЗДД, за кои во претходниот период е извршено зголемување на даночната основа, доколку истите се искажани како приход</t>
  </si>
  <si>
    <t>45</t>
  </si>
  <si>
    <t>Дивиденди остварени со учество во капиталот на друг даночен обврзник, оданочени со данок на добивка кај исплатувачот</t>
  </si>
  <si>
    <t xml:space="preserve">Дел од загуба намалена за непризнаени расходи, пренесена од претходни години </t>
  </si>
  <si>
    <t>47</t>
  </si>
  <si>
    <t xml:space="preserve">Износ на извршени вложувања од добивката (реинвестирана) </t>
  </si>
  <si>
    <t>48</t>
  </si>
  <si>
    <t>V.</t>
  </si>
  <si>
    <t xml:space="preserve">Даночна основа по намалување (III- IV) </t>
  </si>
  <si>
    <t>49</t>
  </si>
  <si>
    <t>VI.</t>
  </si>
  <si>
    <t xml:space="preserve">Пресметан данок на добивка (V x 10%) </t>
  </si>
  <si>
    <t>50</t>
  </si>
  <si>
    <t>VII.</t>
  </si>
  <si>
    <t xml:space="preserve">Намалување на пресметаниот данок на добивка (АОП40+АОП41+АОП42+АОП43) </t>
  </si>
  <si>
    <t>51</t>
  </si>
  <si>
    <t>Намалување на данокот за вредноста на набавени и ставени во употреба до 10 фискални системи на опрема за регистрирање на готовински плаќања</t>
  </si>
  <si>
    <t>52</t>
  </si>
  <si>
    <t xml:space="preserve">Износ на данок содржан во оданочени приходи/ добивки во странство (withholding tax) до пропишаната стапка </t>
  </si>
  <si>
    <t>53</t>
  </si>
  <si>
    <t xml:space="preserve">Данок кој го платила подружницата во странство за добивката вклучена во приходите на матичното правно лице во Р.М. но не повеќе од износот на данокот по пропишаната стапка во ЗДД </t>
  </si>
  <si>
    <t>54</t>
  </si>
  <si>
    <t>Износ на пресметано даночно олеснување за дадена донација утврдена во согласност со членовите 30-а од ЗДД</t>
  </si>
  <si>
    <t>55</t>
  </si>
  <si>
    <t>VIII.</t>
  </si>
  <si>
    <t xml:space="preserve">Пресметан данок по намалување (VI-VII) </t>
  </si>
  <si>
    <t>56</t>
  </si>
  <si>
    <t xml:space="preserve">Платени аконтации на данокот на добивка за даночниот период </t>
  </si>
  <si>
    <t>57</t>
  </si>
  <si>
    <t xml:space="preserve">Износ на повеќе платен данок на добивка пренесен од претходните даночни периоди </t>
  </si>
  <si>
    <t>58</t>
  </si>
  <si>
    <t xml:space="preserve">Износ за доплата / повеќе платен износ (АОП 56 - АОП 57 - АОП 58) </t>
  </si>
  <si>
    <t>59</t>
  </si>
  <si>
    <t>IX.</t>
  </si>
  <si>
    <t>ПОСЕБНИ ПОДАТОЦИ</t>
  </si>
  <si>
    <t xml:space="preserve">Вкупен износ на извршени вложувања од добивката (реинвестирана) </t>
  </si>
  <si>
    <t>60</t>
  </si>
  <si>
    <t xml:space="preserve">Загуби од претходни години за кои правото на покритие во рок од три години не е изминато </t>
  </si>
  <si>
    <t xml:space="preserve">Остварена загуба намалена за непризнаените расходи од тековната година која може да се пренесе во наредните три години </t>
  </si>
  <si>
    <t>62</t>
  </si>
  <si>
    <t xml:space="preserve">Пренесен неискористен дел на правото на намалување на данокот по одредбите од член 30 од ЗДД </t>
  </si>
  <si>
    <t>63</t>
  </si>
  <si>
    <t>Пренесен неискористен дел на правото на намалување на данокот платен во странство до пропишаната стапка</t>
  </si>
  <si>
    <t>64</t>
  </si>
  <si>
    <t xml:space="preserve">Остварен вкупен приход во годината </t>
  </si>
  <si>
    <t>Вкупни трошоци за донации во годината за кои се користи правото на намалување од Законот за донации и спонзорства во јавните дејности</t>
  </si>
  <si>
    <t>66</t>
  </si>
  <si>
    <t>Вкупни трошоци за донации во годината за кои не се користи правото на намалување од Законот за донации и спонзорства во јавните дејности</t>
  </si>
  <si>
    <t>Вкупни трошоци за спонзорства во годината, за кои се користи правото на намалување од Законот за донации и спонзорства во јавните дејности</t>
  </si>
  <si>
    <t>68</t>
  </si>
  <si>
    <t>Вкупни трошоци за спонзорства во годината, за кои не се користи правото на намалување од Законот за донации и спонзорства во јавните дејности</t>
  </si>
  <si>
    <t>69</t>
  </si>
  <si>
    <t>Вкупни трошоци за донација во спорт за која е користено намалување на пресметаниот данок, по еден од основите на член 30-а од ЗДД</t>
  </si>
  <si>
    <t>70</t>
  </si>
  <si>
    <t>ПОДАТОЦИ ЗА СОСТАВУВАЧОТ</t>
  </si>
  <si>
    <t>Назив /</t>
  </si>
  <si>
    <t>Име и презиме</t>
  </si>
  <si>
    <t>Датум на</t>
  </si>
  <si>
    <t>ЕДБ / ЕМБГ</t>
  </si>
  <si>
    <t>пополнување</t>
  </si>
  <si>
    <t>Својство</t>
  </si>
  <si>
    <t>ПОДАТОЦИ ЗА ПОТПИСНИКОТ</t>
  </si>
  <si>
    <t>на ДБ - ВП</t>
  </si>
  <si>
    <t>ПОДАТОЦИ ЗА ДЕЈНОСТА</t>
  </si>
  <si>
    <t>Опис на дејност</t>
  </si>
  <si>
    <t xml:space="preserve">Шифра НАЦЕ </t>
  </si>
  <si>
    <t>Назив НАЦЕ</t>
  </si>
  <si>
    <t>Друштво за вработување на инвалидизирани лица</t>
  </si>
  <si>
    <t>Правна форма</t>
  </si>
  <si>
    <t>ДООЕЛ</t>
  </si>
  <si>
    <t>Акционерско Друштво</t>
  </si>
  <si>
    <t>Јавно Трговско Друштво</t>
  </si>
  <si>
    <t>ДОО</t>
  </si>
  <si>
    <t>Командитно Друштво</t>
  </si>
  <si>
    <t>Командитно друштво со акции</t>
  </si>
  <si>
    <t>Друго</t>
  </si>
  <si>
    <t xml:space="preserve">Друштвото се определило да плаќа ГДВП од : </t>
  </si>
  <si>
    <t>Година</t>
  </si>
  <si>
    <t>УТВРДУВАЊЕ НА ГОДИШЕН ДАНОК НА ВКУПЕН ПРИХОД</t>
  </si>
  <si>
    <t>Вкупен приход утврден во Билансот на успех</t>
  </si>
  <si>
    <t>Приходи од работењето</t>
  </si>
  <si>
    <t>Удел во добивката на придружените друштва</t>
  </si>
  <si>
    <t>Пропишана стапка (стапка од член 34 на ЗДД)</t>
  </si>
  <si>
    <t>Годишен данок на вкупен приход (реден број 1 x 2/100)</t>
  </si>
  <si>
    <t>Износ на платени аконтации на данокот на добивка</t>
  </si>
  <si>
    <t>Меѓународни стандарди за финансиско известување за мали 
и средни субјекти-МСФИ за МСЕ / Меѓународни стандарди за финансиско известување и Меѓународни сметководствени стандарди/, објавени во Правилникот за водење сметководство</t>
  </si>
  <si>
    <t>Вреднувањето на средствата и обврските се врши според методот на набавна вредност (историски трошоци), а приходите и расходите се вреднуваат согласно со методот на фактурирана реализација и принципот на судирање.</t>
  </si>
  <si>
    <t>021-ххх</t>
  </si>
  <si>
    <t>026-ххх</t>
  </si>
  <si>
    <t>027-ххх</t>
  </si>
  <si>
    <t>028-ххх</t>
  </si>
  <si>
    <t>029-ххх</t>
  </si>
  <si>
    <t>445-ххх</t>
  </si>
  <si>
    <t>Трошоци за осигурување на вработени</t>
  </si>
  <si>
    <t>Приходи</t>
  </si>
  <si>
    <t>Трошоци</t>
  </si>
  <si>
    <t>Резултат</t>
  </si>
  <si>
    <t>БУ</t>
  </si>
  <si>
    <t>Промена на вредност на залихи на готови производи и на недовршено производство</t>
  </si>
  <si>
    <t>030-ххх</t>
  </si>
  <si>
    <t>031-ххх</t>
  </si>
  <si>
    <t>032-ххх</t>
  </si>
  <si>
    <t>033-ххх</t>
  </si>
  <si>
    <t>034-ххх</t>
  </si>
  <si>
    <t>035-ххх</t>
  </si>
  <si>
    <t>036-ххх</t>
  </si>
  <si>
    <t>037-ххх</t>
  </si>
  <si>
    <t>038-ххх</t>
  </si>
  <si>
    <t>039-ххх</t>
  </si>
  <si>
    <t>040-ххх</t>
  </si>
  <si>
    <t>041-ххх</t>
  </si>
  <si>
    <t>042-ххх</t>
  </si>
  <si>
    <t>043-ххх</t>
  </si>
  <si>
    <t>044-ххх</t>
  </si>
  <si>
    <t>045-ххх</t>
  </si>
  <si>
    <t>046-ххх</t>
  </si>
  <si>
    <t>047-ххх</t>
  </si>
  <si>
    <t>049-ххх</t>
  </si>
  <si>
    <t>050-ххх</t>
  </si>
  <si>
    <t>100-ххх</t>
  </si>
  <si>
    <t>101-ххх</t>
  </si>
  <si>
    <t>102-ххх</t>
  </si>
  <si>
    <t>103-ххх</t>
  </si>
  <si>
    <t>104-ххх</t>
  </si>
  <si>
    <t>105-ххх</t>
  </si>
  <si>
    <t>106-ххх</t>
  </si>
  <si>
    <t>107-ххх</t>
  </si>
  <si>
    <t>108-ххх</t>
  </si>
  <si>
    <t>109-ххх</t>
  </si>
  <si>
    <t>110-ххх</t>
  </si>
  <si>
    <t>111-ххх</t>
  </si>
  <si>
    <t>112-ххх</t>
  </si>
  <si>
    <t>113-ххх</t>
  </si>
  <si>
    <t>114-ххх</t>
  </si>
  <si>
    <t>115-ххх</t>
  </si>
  <si>
    <t>116-ххх</t>
  </si>
  <si>
    <t>118-ххх</t>
  </si>
  <si>
    <t>119-ххх</t>
  </si>
  <si>
    <t>120-ххх</t>
  </si>
  <si>
    <t>121-ххх</t>
  </si>
  <si>
    <t>122-ххх</t>
  </si>
  <si>
    <t>123-ххх</t>
  </si>
  <si>
    <t>124-ххх</t>
  </si>
  <si>
    <t>125-ххх</t>
  </si>
  <si>
    <t>126-ххх</t>
  </si>
  <si>
    <t>127-ххх</t>
  </si>
  <si>
    <t>129-ххх</t>
  </si>
  <si>
    <t>130-ххх</t>
  </si>
  <si>
    <t>131-ххх</t>
  </si>
  <si>
    <t>132-ххх</t>
  </si>
  <si>
    <t>133-ххх</t>
  </si>
  <si>
    <t>134-ххх</t>
  </si>
  <si>
    <t>135-ххх</t>
  </si>
  <si>
    <t>136-ххх</t>
  </si>
  <si>
    <t>137-ххх</t>
  </si>
  <si>
    <t>138-ххх</t>
  </si>
  <si>
    <t>139-ххх</t>
  </si>
  <si>
    <t>140-ххх</t>
  </si>
  <si>
    <t>143-ххх</t>
  </si>
  <si>
    <t>145-ххх</t>
  </si>
  <si>
    <t>149-ххх</t>
  </si>
  <si>
    <t>150-ххх</t>
  </si>
  <si>
    <t>151-ххх</t>
  </si>
  <si>
    <t>152-ххх</t>
  </si>
  <si>
    <t>153-ххх</t>
  </si>
  <si>
    <t>154-ххх</t>
  </si>
  <si>
    <t>157-ххх</t>
  </si>
  <si>
    <t>158-ххх</t>
  </si>
  <si>
    <t>159-ххх</t>
  </si>
  <si>
    <t>160-ххх</t>
  </si>
  <si>
    <t>161-ххх</t>
  </si>
  <si>
    <t>162-ххх</t>
  </si>
  <si>
    <t>163-ххх</t>
  </si>
  <si>
    <t>164-ххх</t>
  </si>
  <si>
    <t>165-ххх</t>
  </si>
  <si>
    <t>166-ххх</t>
  </si>
  <si>
    <t>167-ххх</t>
  </si>
  <si>
    <t>168-ххх</t>
  </si>
  <si>
    <t>169-ххх</t>
  </si>
  <si>
    <t>190-ххх</t>
  </si>
  <si>
    <t>191-ххх</t>
  </si>
  <si>
    <t>192-ххх</t>
  </si>
  <si>
    <t>193-ххх</t>
  </si>
  <si>
    <t>194-ххх</t>
  </si>
  <si>
    <t>195-ххх</t>
  </si>
  <si>
    <t>198-ххх</t>
  </si>
  <si>
    <t>210-ххх</t>
  </si>
  <si>
    <t>211-ххх</t>
  </si>
  <si>
    <t>212-ххх</t>
  </si>
  <si>
    <t>213-ххх</t>
  </si>
  <si>
    <t>214-ххх</t>
  </si>
  <si>
    <t>215-ххх</t>
  </si>
  <si>
    <t>216-ххх</t>
  </si>
  <si>
    <t>218-ххх</t>
  </si>
  <si>
    <t>220-ххх</t>
  </si>
  <si>
    <t>221-ххх</t>
  </si>
  <si>
    <t>222-ххх</t>
  </si>
  <si>
    <t>223-ххх</t>
  </si>
  <si>
    <t>224-ххх</t>
  </si>
  <si>
    <t>225-ххх</t>
  </si>
  <si>
    <t>229-ххх</t>
  </si>
  <si>
    <t>230-ххх</t>
  </si>
  <si>
    <t>231-ххх</t>
  </si>
  <si>
    <t>232-ххх</t>
  </si>
  <si>
    <t>233-ххх</t>
  </si>
  <si>
    <t>234-ххх</t>
  </si>
  <si>
    <t>235-ххх</t>
  </si>
  <si>
    <t>236-ххх</t>
  </si>
  <si>
    <t>237-ххх</t>
  </si>
  <si>
    <t>239-ххх</t>
  </si>
  <si>
    <t>240-ххх</t>
  </si>
  <si>
    <t>241-ххх</t>
  </si>
  <si>
    <t>242-ххх</t>
  </si>
  <si>
    <t>243-ххх</t>
  </si>
  <si>
    <t>249-ххх</t>
  </si>
  <si>
    <t>250-ххх</t>
  </si>
  <si>
    <t>251-ххх</t>
  </si>
  <si>
    <t>252-ххх</t>
  </si>
  <si>
    <t>253-ххх</t>
  </si>
  <si>
    <t>254-ххх</t>
  </si>
  <si>
    <t>255-ххх</t>
  </si>
  <si>
    <t>256-ххх</t>
  </si>
  <si>
    <t>259-ххх</t>
  </si>
  <si>
    <t>260-ххх</t>
  </si>
  <si>
    <t>261-ххх</t>
  </si>
  <si>
    <t>262-ххх</t>
  </si>
  <si>
    <t>263-ххх</t>
  </si>
  <si>
    <t>264-ххх</t>
  </si>
  <si>
    <t>265-ххх</t>
  </si>
  <si>
    <t>266-ххх</t>
  </si>
  <si>
    <t>267-ххх</t>
  </si>
  <si>
    <t>269-ххх</t>
  </si>
  <si>
    <t>270-ххх</t>
  </si>
  <si>
    <t>271-ххх</t>
  </si>
  <si>
    <t>272-ххх</t>
  </si>
  <si>
    <t>273-ххх</t>
  </si>
  <si>
    <t>279-ххх</t>
  </si>
  <si>
    <t>280-ххх</t>
  </si>
  <si>
    <t>281-ххх</t>
  </si>
  <si>
    <t>282-ххх</t>
  </si>
  <si>
    <t>283-ххх</t>
  </si>
  <si>
    <t>284-ххх</t>
  </si>
  <si>
    <t>285-ххх</t>
  </si>
  <si>
    <t>286-ххх</t>
  </si>
  <si>
    <t>287-ххх</t>
  </si>
  <si>
    <t>Долгорочни обврски од поврзани друштва врз основа на набавка на добра и услуги во земјата и странство</t>
  </si>
  <si>
    <t>Долгорочни обврски од поврзани друштва за аванси, депозити и кауции во земјата и во странство</t>
  </si>
  <si>
    <t>Долгорочни обврски врз основа на заеми и кредити од поврзани друштва во земјата и во странство</t>
  </si>
  <si>
    <t>288-ххх</t>
  </si>
  <si>
    <t>289-ххх</t>
  </si>
  <si>
    <t>290-ххх</t>
  </si>
  <si>
    <t>291-ххх</t>
  </si>
  <si>
    <t>292-ххх</t>
  </si>
  <si>
    <t>293-ххх</t>
  </si>
  <si>
    <t>294-ххх</t>
  </si>
  <si>
    <t>295-ххх</t>
  </si>
  <si>
    <t>299-ххх</t>
  </si>
  <si>
    <t>300-ххх</t>
  </si>
  <si>
    <t>301-ххх</t>
  </si>
  <si>
    <t>302-ххх</t>
  </si>
  <si>
    <t>303-ххх</t>
  </si>
  <si>
    <t>Данок на додадена вредност и останати давачки (без право на одбивка)</t>
  </si>
  <si>
    <t>304-ххх</t>
  </si>
  <si>
    <t>309-ххх</t>
  </si>
  <si>
    <t>310-ххх</t>
  </si>
  <si>
    <t>311-ххх</t>
  </si>
  <si>
    <t>316-ххх</t>
  </si>
  <si>
    <t>318-ххх</t>
  </si>
  <si>
    <t>319-ххх</t>
  </si>
  <si>
    <t>320-ххх</t>
  </si>
  <si>
    <t>328-ххх</t>
  </si>
  <si>
    <t>329-ххх</t>
  </si>
  <si>
    <t>Отстапување од стандардните (плански) цени на резервните делови</t>
  </si>
  <si>
    <t>350-ххх</t>
  </si>
  <si>
    <t>351-ххх</t>
  </si>
  <si>
    <t>352-ххх</t>
  </si>
  <si>
    <t>353-ххх</t>
  </si>
  <si>
    <t>354-ххх</t>
  </si>
  <si>
    <t>355-ххх</t>
  </si>
  <si>
    <t>358-ххх</t>
  </si>
  <si>
    <t>359-ххх</t>
  </si>
  <si>
    <t>400-ххх</t>
  </si>
  <si>
    <t>401-ххх</t>
  </si>
  <si>
    <t>402-ххх</t>
  </si>
  <si>
    <t>403-ххх</t>
  </si>
  <si>
    <t>404-ххх</t>
  </si>
  <si>
    <t>405-ххх</t>
  </si>
  <si>
    <t>406-ххх</t>
  </si>
  <si>
    <t>Трошоци за резервни делови и материјали за одржување (за администрација, управа и продажба)</t>
  </si>
  <si>
    <t>407-ххх</t>
  </si>
  <si>
    <t>408-ххх</t>
  </si>
  <si>
    <t>Трошоци за ситен инвентар, амбалажа и автогуми (за администрација, управа  и продажба)</t>
  </si>
  <si>
    <t>409-ххх</t>
  </si>
  <si>
    <t>410-ххх</t>
  </si>
  <si>
    <t>411-ххх</t>
  </si>
  <si>
    <t>412-ххх</t>
  </si>
  <si>
    <t>413-ххх</t>
  </si>
  <si>
    <t>414-ххх</t>
  </si>
  <si>
    <t>415-ххх</t>
  </si>
  <si>
    <t>416-ххх</t>
  </si>
  <si>
    <t>417-ххх</t>
  </si>
  <si>
    <t>419-ххх</t>
  </si>
  <si>
    <t>420-ххх</t>
  </si>
  <si>
    <t>Плата и надоместоци на плата -бруто (за производство)</t>
  </si>
  <si>
    <t>421-ххх</t>
  </si>
  <si>
    <t>422-ххх</t>
  </si>
  <si>
    <t>4230-хх</t>
  </si>
  <si>
    <t>4231-хх</t>
  </si>
  <si>
    <t>4232-хх</t>
  </si>
  <si>
    <t>4233-хх</t>
  </si>
  <si>
    <t>430-ххх</t>
  </si>
  <si>
    <t>431-ххх</t>
  </si>
  <si>
    <t>432-ххх</t>
  </si>
  <si>
    <t>433-ххх</t>
  </si>
  <si>
    <t>435-ххх</t>
  </si>
  <si>
    <t>436-ххх</t>
  </si>
  <si>
    <t>437-ххх</t>
  </si>
  <si>
    <t>438-ххх</t>
  </si>
  <si>
    <t>439-ххх</t>
  </si>
  <si>
    <t>440-ххх</t>
  </si>
  <si>
    <t>441-ххх</t>
  </si>
  <si>
    <t>442-ххх</t>
  </si>
  <si>
    <t>Трошоци за надомест и други примања на членови на управен и надзорен одбор, одбор на директори и управители</t>
  </si>
  <si>
    <t>443-ххх</t>
  </si>
  <si>
    <t>444-ххх</t>
  </si>
  <si>
    <t>446-ххх</t>
  </si>
  <si>
    <t>447-ххх</t>
  </si>
  <si>
    <t>448-ххх</t>
  </si>
  <si>
    <t>449-ххх</t>
  </si>
  <si>
    <t>450-ххх</t>
  </si>
  <si>
    <t>451-ххх</t>
  </si>
  <si>
    <t>452-ххх</t>
  </si>
  <si>
    <t>453-ххх</t>
  </si>
  <si>
    <t>454-ххх</t>
  </si>
  <si>
    <t>Вредносно усогласување (ВУ)  (обезвреднува ње) на долгорочни побарувања, депозити и сл.</t>
  </si>
  <si>
    <t>455-ххх</t>
  </si>
  <si>
    <t>456-ххх</t>
  </si>
  <si>
    <t>457-ххх</t>
  </si>
  <si>
    <t>Вредносно усогласување (обезвреднување) на нетековни средства кои се чуваат за продажба и прекинато работење</t>
  </si>
  <si>
    <t>459-ххх</t>
  </si>
  <si>
    <t>460-хх</t>
  </si>
  <si>
    <t>Загуби врз основа на расходување и загуби од продажба на нематеријални и материјални средства</t>
  </si>
  <si>
    <t>461-ххх</t>
  </si>
  <si>
    <t>462-ххх</t>
  </si>
  <si>
    <t>463-ххх</t>
  </si>
  <si>
    <t>464-ххх</t>
  </si>
  <si>
    <t>465-ххх</t>
  </si>
  <si>
    <t>466-ххх</t>
  </si>
  <si>
    <t>Расходи врз основа на ефекти од договорени заштити од ризици, кои не ги исполнуваат условите да се искажат во рамките на ревалоризационите резерви</t>
  </si>
  <si>
    <t>467-ххх</t>
  </si>
  <si>
    <t>468-ххх</t>
  </si>
  <si>
    <t>469-ххх</t>
  </si>
  <si>
    <t>470-ххх</t>
  </si>
  <si>
    <t>471-ххх</t>
  </si>
  <si>
    <t>472-ххх</t>
  </si>
  <si>
    <t>474-ххх</t>
  </si>
  <si>
    <t>475-ххх</t>
  </si>
  <si>
    <t>476-ххх</t>
  </si>
  <si>
    <t xml:space="preserve">	Вредносно усогласување (ВУ) (обезвреднување) на долгорочни финансиски средства и хартии од вредност расположиви з апродажба</t>
  </si>
  <si>
    <t>477-ххх</t>
  </si>
  <si>
    <t>479-ххх</t>
  </si>
  <si>
    <t>480-ххх</t>
  </si>
  <si>
    <t>481-ххх</t>
  </si>
  <si>
    <t>490-ххх</t>
  </si>
  <si>
    <t xml:space="preserve">	Распоред на директни трошоци  за пресметка на вредноста на добра (производи) и услуги</t>
  </si>
  <si>
    <t>491-ххх</t>
  </si>
  <si>
    <t xml:space="preserve">	Распоред на општи трошоци за пресметка на вредноста на добра (производи) и услуги</t>
  </si>
  <si>
    <t>492-ххх</t>
  </si>
  <si>
    <t>600-ххх</t>
  </si>
  <si>
    <t>601-ххх</t>
  </si>
  <si>
    <t>602-ххх</t>
  </si>
  <si>
    <t>606-ххх</t>
  </si>
  <si>
    <t>Залиха на застарени недовршени производи,полупроизводи и делови</t>
  </si>
  <si>
    <t>608-ххх</t>
  </si>
  <si>
    <t>609-ххх</t>
  </si>
  <si>
    <t>Отстапување од стандардните (плански) цени на производство</t>
  </si>
  <si>
    <t>610-ххх</t>
  </si>
  <si>
    <t>611-ххх</t>
  </si>
  <si>
    <t>618-ххх</t>
  </si>
  <si>
    <t>630-ххх</t>
  </si>
  <si>
    <t>631-ххх</t>
  </si>
  <si>
    <t>633-ххх</t>
  </si>
  <si>
    <t>634-ххх</t>
  </si>
  <si>
    <t>635-ххх</t>
  </si>
  <si>
    <t>636-ххх</t>
  </si>
  <si>
    <t>637-ххх</t>
  </si>
  <si>
    <t>638-ххх</t>
  </si>
  <si>
    <t>639-ххх</t>
  </si>
  <si>
    <t>650-ххх</t>
  </si>
  <si>
    <t>651-ххх</t>
  </si>
  <si>
    <t>652-ххх</t>
  </si>
  <si>
    <t>653-ххх</t>
  </si>
  <si>
    <t>659-ххх</t>
  </si>
  <si>
    <t>660-ххх</t>
  </si>
  <si>
    <t>661-ххх</t>
  </si>
  <si>
    <t>662-ххх</t>
  </si>
  <si>
    <t>663-ххх</t>
  </si>
  <si>
    <t>664-ххх</t>
  </si>
  <si>
    <t>665-ххх</t>
  </si>
  <si>
    <t>666-ххх</t>
  </si>
  <si>
    <t>668-ххх</t>
  </si>
  <si>
    <t>669-ххх</t>
  </si>
  <si>
    <t>670-ххх</t>
  </si>
  <si>
    <t>671-ххх</t>
  </si>
  <si>
    <t>672-ххх</t>
  </si>
  <si>
    <t>673-ххх</t>
  </si>
  <si>
    <t>674-ххх</t>
  </si>
  <si>
    <t>675-ххх</t>
  </si>
  <si>
    <t>676-ххх</t>
  </si>
  <si>
    <t>678-ххх</t>
  </si>
  <si>
    <t>Вредносно усогласување (ВУ) на нетековни средства кои се чуваат за продажба и прекинато работење</t>
  </si>
  <si>
    <t>700-ххх</t>
  </si>
  <si>
    <t xml:space="preserve">	Расходи врз основа на продадени добра (производи и услуги)</t>
  </si>
  <si>
    <t>701-ххх</t>
  </si>
  <si>
    <t>702-ххх</t>
  </si>
  <si>
    <t xml:space="preserve">	Набавна вредност на продадени нетековни средства кои се чуваат за продажба и прекинато работење</t>
  </si>
  <si>
    <t>703-ххх</t>
  </si>
  <si>
    <t>730-ххх</t>
  </si>
  <si>
    <t xml:space="preserve">	Приходи од продажба на добра (производи, стоки) и услуги на поврзани друштва во земјата</t>
  </si>
  <si>
    <t>731-ххх</t>
  </si>
  <si>
    <t xml:space="preserve">	Приходи од продажба на добра (производи, стоки) и услуги на поврзани друштва во странство</t>
  </si>
  <si>
    <t>732-ххх</t>
  </si>
  <si>
    <t>733-ххх</t>
  </si>
  <si>
    <t>740-ххх</t>
  </si>
  <si>
    <t>741-ххх</t>
  </si>
  <si>
    <t>742-ххх</t>
  </si>
  <si>
    <t>743-ххх</t>
  </si>
  <si>
    <t>744-ххх</t>
  </si>
  <si>
    <t xml:space="preserve">	Приходи од продажба на нетековни средства кои се чуваат за продажба и прекинато работење</t>
  </si>
  <si>
    <t>745-ххх</t>
  </si>
  <si>
    <t>746-ххх</t>
  </si>
  <si>
    <t>747-ххх</t>
  </si>
  <si>
    <t>748-ххх</t>
  </si>
  <si>
    <t>749-ххх</t>
  </si>
  <si>
    <t>750-ххх</t>
  </si>
  <si>
    <t>Приходи од вредносно усогласување  на нематеријални средства</t>
  </si>
  <si>
    <t>751-ххх</t>
  </si>
  <si>
    <t>Приходи од вредносно усогласување  на материјални средства</t>
  </si>
  <si>
    <t>752-ххх</t>
  </si>
  <si>
    <t>Приходи од вредносно усогласување  на вложувања во недвижности</t>
  </si>
  <si>
    <t>753-ххх</t>
  </si>
  <si>
    <t>Приходи од вредносно усогласување на останати материјални средства</t>
  </si>
  <si>
    <t>754-ххх</t>
  </si>
  <si>
    <t>Приходи од вредносно усогласување на долгорочни побарувања, депозити и сл.</t>
  </si>
  <si>
    <t>755-ххх</t>
  </si>
  <si>
    <t>Приходи од вредносно усогласување на краткорочни побарувања</t>
  </si>
  <si>
    <t>756-ххх</t>
  </si>
  <si>
    <t>Приходи од вредносно усогласување на залихи</t>
  </si>
  <si>
    <t>757-ххх</t>
  </si>
  <si>
    <t>Приходи од вредносно усогласување на нетековни средства кои се чуваат за продажба и прекинато работење</t>
  </si>
  <si>
    <t>759-ххх</t>
  </si>
  <si>
    <t>Приходи од вредносно усогласување  на останати средства</t>
  </si>
  <si>
    <t>760-ххх</t>
  </si>
  <si>
    <t>761-ххх</t>
  </si>
  <si>
    <t>762-ххх</t>
  </si>
  <si>
    <t>763-ххх</t>
  </si>
  <si>
    <t>764-ххх</t>
  </si>
  <si>
    <t>765-ххх</t>
  </si>
  <si>
    <t>766-ххх</t>
  </si>
  <si>
    <t>767-ххх</t>
  </si>
  <si>
    <t>768-ххх</t>
  </si>
  <si>
    <t>769-ххх</t>
  </si>
  <si>
    <t>770-ххх</t>
  </si>
  <si>
    <t>771-ххх</t>
  </si>
  <si>
    <t>Приходи врз основа на позитивни курсни разлики од работењето со поврзани друштва</t>
  </si>
  <si>
    <t>772-ххх</t>
  </si>
  <si>
    <t>773-ххх</t>
  </si>
  <si>
    <t>774-ххх</t>
  </si>
  <si>
    <t>775-ххх</t>
  </si>
  <si>
    <t>Приходи врз основа на позитивни курсни разлики од работењето со неповрзани друштва</t>
  </si>
  <si>
    <t>776-ххх</t>
  </si>
  <si>
    <t>777-ххх</t>
  </si>
  <si>
    <t>779-ххх</t>
  </si>
  <si>
    <t>780-ххх</t>
  </si>
  <si>
    <t>781-ххх</t>
  </si>
  <si>
    <t>790-ххх</t>
  </si>
  <si>
    <t>800-ххх</t>
  </si>
  <si>
    <t>801-ххх</t>
  </si>
  <si>
    <t>810-ххх</t>
  </si>
  <si>
    <t>811-ххх</t>
  </si>
  <si>
    <t>812-ххх</t>
  </si>
  <si>
    <t>813-ххх</t>
  </si>
  <si>
    <t>820-ххх</t>
  </si>
  <si>
    <t>821-ххх</t>
  </si>
  <si>
    <t>830-ххх</t>
  </si>
  <si>
    <t>831-ххх</t>
  </si>
  <si>
    <t>832-ххх</t>
  </si>
  <si>
    <t>833-ххх</t>
  </si>
  <si>
    <t>840-ххх</t>
  </si>
  <si>
    <t>841-ххх</t>
  </si>
  <si>
    <t>842-ххх</t>
  </si>
  <si>
    <t>843-ххх</t>
  </si>
  <si>
    <t>844-ххх</t>
  </si>
  <si>
    <t>845-ххх</t>
  </si>
  <si>
    <t>846-ххх</t>
  </si>
  <si>
    <t>847-ххх</t>
  </si>
  <si>
    <t>848-ххх</t>
  </si>
  <si>
    <t>849-ххх</t>
  </si>
  <si>
    <t>850-ххх</t>
  </si>
  <si>
    <t>851-ххх</t>
  </si>
  <si>
    <t>860-ххх</t>
  </si>
  <si>
    <t>870-ххх</t>
  </si>
  <si>
    <t>871-ххх</t>
  </si>
  <si>
    <t>880-ххх</t>
  </si>
  <si>
    <t>Сеопфатна добивка која им припаѓа на сопствениците на матичното друштво</t>
  </si>
  <si>
    <t>881-ххх</t>
  </si>
  <si>
    <t>882-ххх</t>
  </si>
  <si>
    <t>883-ххх</t>
  </si>
  <si>
    <t>890-ххх</t>
  </si>
  <si>
    <t>891-ххх</t>
  </si>
  <si>
    <t>892-ххх</t>
  </si>
  <si>
    <t>893-ххх</t>
  </si>
  <si>
    <t>899-ххх</t>
  </si>
  <si>
    <t>900-ххх</t>
  </si>
  <si>
    <t>901-ххх</t>
  </si>
  <si>
    <t>902-ххх</t>
  </si>
  <si>
    <t>910-ххх</t>
  </si>
  <si>
    <t>911-ххх</t>
  </si>
  <si>
    <t>912-ххх</t>
  </si>
  <si>
    <t>930-ххх</t>
  </si>
  <si>
    <t>931-ххх</t>
  </si>
  <si>
    <t>932-ххх</t>
  </si>
  <si>
    <t>933-ххх</t>
  </si>
  <si>
    <t>Ревалоризациони резерви врз основа на финансиски средства расположиви за продажба</t>
  </si>
  <si>
    <t>934-ххх</t>
  </si>
  <si>
    <t>935-ххх</t>
  </si>
  <si>
    <t>940-ххх</t>
  </si>
  <si>
    <t>941-ххх</t>
  </si>
  <si>
    <t>942-ххх</t>
  </si>
  <si>
    <t>950-ххх</t>
  </si>
  <si>
    <t>951-ххх</t>
  </si>
  <si>
    <t>952-ххх</t>
  </si>
  <si>
    <t>960-ххх</t>
  </si>
  <si>
    <t>961-ххх</t>
  </si>
  <si>
    <t>970-ххх</t>
  </si>
  <si>
    <t>990-ххх</t>
  </si>
  <si>
    <t>991-ххх</t>
  </si>
  <si>
    <t>Примени туѓи материјали, полупроизводи, производи и стоки</t>
  </si>
  <si>
    <t>992-ххх</t>
  </si>
  <si>
    <t>993-ххх</t>
  </si>
  <si>
    <t>994-ххх</t>
  </si>
  <si>
    <t>995-ххх</t>
  </si>
  <si>
    <t>996-ххх</t>
  </si>
  <si>
    <t>997-ххх</t>
  </si>
  <si>
    <t>998-ххх</t>
  </si>
  <si>
    <t>999-ххх</t>
  </si>
  <si>
    <r>
      <t>IV. КРАТКОРОЧНИ ФИНАНСИСКИ СРЕДСТВА</t>
    </r>
    <r>
      <rPr>
        <sz val="11"/>
        <color indexed="8"/>
        <rFont val="Arial"/>
        <family val="2"/>
      </rPr>
      <t xml:space="preserve">  </t>
    </r>
    <r>
      <rPr>
        <b/>
        <sz val="11"/>
        <color indexed="8"/>
        <rFont val="Arial"/>
        <family val="2"/>
      </rPr>
      <t>(053+056+057+058)</t>
    </r>
  </si>
  <si>
    <t xml:space="preserve">Останати долгорочни обврски </t>
  </si>
  <si>
    <t>Останати долгорочни финансиски обврски</t>
  </si>
  <si>
    <t>`02</t>
  </si>
  <si>
    <t xml:space="preserve">БС </t>
  </si>
  <si>
    <t>Разлика</t>
  </si>
  <si>
    <t>Почитувани колеги,</t>
  </si>
  <si>
    <t>Ве молиме да ги почитувате правилата за евидентирање на активните и пасивните сметки.</t>
  </si>
  <si>
    <t>На класа 4 внесувате на страна должи, на класа 7 освен контата 701,702 внесувате на страна побарува.</t>
  </si>
  <si>
    <t>Екселот е подготвен согласно сметководствените правила и принципи.</t>
  </si>
  <si>
    <t>Пополнувате во sheet Контен План, согласно контата официјално објавени од Министерство за финансии.</t>
  </si>
  <si>
    <t>Во Контниот план, доколку имате производство, готови производи задолжително пополнете во горниот дел, обоен со жолта боја.</t>
  </si>
  <si>
    <t>На крајот на контниот план има контрола, која треба да биде нула.</t>
  </si>
  <si>
    <t>Со ова Упатство би сакале да ве насочиме кон начинот на пополнување на табелите како на побрз начин би ги добиле крајните резултати, а тоа се пополнети обрасци.</t>
  </si>
  <si>
    <t>Доколку имате реинвестирана добивка истотака да го пополните делот обоен со жолта боја.</t>
  </si>
  <si>
    <t>Во делот на сметководствени политики ги пополнувате политиките за Вашата фирма.</t>
  </si>
  <si>
    <t>Ви посакуваме успешна работа и добри резултати!</t>
  </si>
  <si>
    <t>Во Контниот план пополнувате во цели броеви без користење на точки и запирки, без користење на знаци.</t>
  </si>
  <si>
    <t>Во објаснувачките белешки ги пополнувате белешките за материјални и нематеријални средства согласно Вашиот бруто биланс.</t>
  </si>
  <si>
    <t>Во образецот за Државна евиденција износите ги пополнувате согласно Вашиот бруто биланс, доколку е потребно ги менувате.</t>
  </si>
  <si>
    <t>Во сите обрасци за завршна сметка ги пополнувате претходните години.</t>
  </si>
  <si>
    <t>Во билансите местата кадешто се поставени формулите се обоени со зелена боја, тука не внесувате износи.</t>
  </si>
  <si>
    <t>Место</t>
  </si>
  <si>
    <t>Применети методи на значајни проценки кои се применети (за нематеријални и материјални средства, приходи, расходи и друго)</t>
  </si>
  <si>
    <t>Изготвувањето  на  годишната  сметка  во  согласност  со  МСФИ  бара  од  Друштвото  да употребува  проценки  и  претпоставки  кои  влијаат  на  прикажаните  износи  на  средства  и обврски и обелоденување на неизвесни средства и обврски на датумот на известување, како и на  приходите  и  трошоците  за  извештајниот  период.  Овие  проценки  и  претпоставки  се засновани  на  информациите  достапни  на  датумот  на  изготвувањето  на  Извештајот  за финансиската состојба. Актуелните резултати можат да се разликуваат од овие проценки. Раководството  на  Друштвото  ја  проценува  севкупната  изложеност  на  ризик  и  во  случаи  кога проценува дека вредноста на средствата според која се евидентирани во сметководството не  би можела да биде реализирана, се врши исправка на вредноста. Раководството  на  Друштвото  смета  дека  искажаните  сметководствени  износи  се највалидни и најкорисни извештајни вредности при постојните пазарни услови.</t>
  </si>
  <si>
    <t>Сметководствените  политики  се  применуваат  од  период  до  период  на  конзистентна основа.  Сметководствената  политика  се  менува  доколку  тоа  е  условено  со  измена  или донесување на МСФИ. По  исклучок,  промена  на  сметководствените  политики  може  да  се  направи доброволно,  ако  се  процени  дека  новата  сметководствена  политика  води  кон  подобра презентација  на  случувањата  и  позициите  во  финансиските  извештаи.  За  промените  во сметководствените политики одлучува Друштвото.</t>
  </si>
  <si>
    <t>Управувањето со ризиците на Друштвото опфаќа идентификување, следење, мерење и нивно  управување.  Поради  тоа,  Друштвото  има  воспоставено  режим  за  управување  со ризиците  на  кои  е  изложено,  соодветно  на  природата,  големината  и  сложеноста  на активностите кои ги врши.</t>
  </si>
  <si>
    <t>Sifra</t>
  </si>
  <si>
    <t>ADB</t>
  </si>
  <si>
    <t>Res</t>
  </si>
  <si>
    <t xml:space="preserve">Задолжително пополнете во делот (sheetot) за општи податоци. Податоците од тука се влечат автоматски  во Обрасците. </t>
  </si>
  <si>
    <t xml:space="preserve">  Позиција</t>
  </si>
  <si>
    <t>Набавна вредност на издатоци за развој за сопствени цели (интерен проект)</t>
  </si>
  <si>
    <t>Трошоци за материјали и услуги[1] користени или потрошени при развојот на интерен проект</t>
  </si>
  <si>
    <t>Сегашна вредност на издатоци за развој за сопствени цели   ( &lt; или = АОП 003 од БС)</t>
  </si>
  <si>
    <t>Сегашна вредност на софтвер со лиценца (&lt; или = АОП 004 од БС)</t>
  </si>
  <si>
    <t>Сегашна вредност на компјутерскиот софтвер  развиен за сопствена употреба  (&lt; или = АОП 004 од БС)</t>
  </si>
  <si>
    <t>Сегашна вредност на набавени бази на    податоци  (&lt; или = АОП 004 од БС)</t>
  </si>
  <si>
    <t>Сегашна вредност на бази на податоци развиени за сопствена употреба(&lt; или = АОП 004 од БС)</t>
  </si>
  <si>
    <t>010д</t>
  </si>
  <si>
    <t>Сегашна вредност на станови и станбени згради (&lt; или = АОП 012 од БС)</t>
  </si>
  <si>
    <t xml:space="preserve"> Сегашна вредност на градежни објекти од високоградба[2] кои се користат за вршење на дејност (&lt; или = АОП 012 од БС)</t>
  </si>
  <si>
    <t>Сегашна вредност на  објекти од нискоградба[3] (&lt; или = АОП 012 од БС)</t>
  </si>
  <si>
    <t>Сегашна вредност на информациска опрема и телекомуникациска опрема[4] (&lt; или = АОП 013 од БС)</t>
  </si>
  <si>
    <t>Сегашна вредност на компјутерска опрема[5] (&lt; или = АОП 013 од БС)</t>
  </si>
  <si>
    <t xml:space="preserve"> Сегашна вредност на повеќегодишните насади  (&lt; или = АОП 016 од БС)</t>
  </si>
  <si>
    <t xml:space="preserve"> Сегашна вредност на основното стадо   (&lt; или = АОП 016 од БС)</t>
  </si>
  <si>
    <t xml:space="preserve"> Оригинални уметнички и литературни дела за вршење на дејности од културата и уметноста  (&lt; или = АОП 019 од БС)</t>
  </si>
  <si>
    <t xml:space="preserve"> Книги, слики, вајарски дела, музејски експонати, предмети од архивска граѓа и слично (&lt; или = АОП 019 од БС)</t>
  </si>
  <si>
    <t>Драгоцени метали и камења (&lt; или = АОП 019 од БС)</t>
  </si>
  <si>
    <t>Антиквитети и други уметнички дела (&lt; или = АОП 019 од БС)</t>
  </si>
  <si>
    <t>Други скапоцености (&lt; или = АОП 019 од БС)</t>
  </si>
  <si>
    <t>016 д</t>
  </si>
  <si>
    <t>Вложувања во природни богатства во подготовка (&lt; или = АОП 018 од БС)</t>
  </si>
  <si>
    <t xml:space="preserve"> Подобрување на земјиштето  (&lt; или = АОП 018 од БС)</t>
  </si>
  <si>
    <t>В. СРЕДСТВА ВО ЗАЕМИ И КРЕДИТИ со состојба на крај на периодот</t>
  </si>
  <si>
    <t>032д (во земјата), 033д (во земјата), 040д (во земјата), 041д (во земјата), 044д, 045д, 046д, 114д, 125д, 126д, 160, 162, 168д</t>
  </si>
  <si>
    <t>005д, 017д, 037д (во земјата), 110, 112, 114д, 116д (во земјата), 118д (закуп), 120д, 122д, 124д (во земјата), 125д, 126д</t>
  </si>
  <si>
    <t>037д, 114д, 120д, 122д, 125д, 126д</t>
  </si>
  <si>
    <t xml:space="preserve">Побарувања по основ на продажба на стоки и услуги и аванси (краткорочни трговски кредити) дадени на органи на законодавна, извршна и судска власт, ФПИОСМ, ФЗОРСМ, АВРСМ, единици на локална самоуправа и други правни лица финансирани од буџет (&lt; или = АОП 030+АОП 046+АОП 047+АОП 048 од БС) </t>
  </si>
  <si>
    <t>047д, 118д, 127д, 151д, 152д, 153д, 154, 157д, 158д, група 19д</t>
  </si>
  <si>
    <t>047д, 050, 127д, 130, 131, 132, 133, 134, 135, 136, 137, 138, 151д, 152д, 158д, група 19д</t>
  </si>
  <si>
    <t xml:space="preserve">Останати побарувања од органи на законодавна, извршна и судска власт, ФПИОСМ, ФЗОРСМ, АВРСМ, единици на локална самоуправа и други правни лица финансирани од буџет  (&lt; или = АОП 034+ АОП 035 +АОП 047+АОП 049+АОП 051+АОП 062 од БС) </t>
  </si>
  <si>
    <t>005, 017, 037, 047, 05, група 11 (без сметка 119), група 12 (без сметка 129), група 13 (без сметка 139), 162д (заеми во производи и стоки),група 14 (без сметка 149), група 15 (без сметка 159), група 19</t>
  </si>
  <si>
    <t>Д. СОПСТВЕНИЧКИ КАПИТАЛ [1]</t>
  </si>
  <si>
    <t xml:space="preserve">Основна главнина (сопственички капитал) во удели поседувани од физички лица, трговци-поединци, занаетчии, земјоделци, самостојни вршители на дејност и непрофитни организации  регистрирани во земјата7 
(&lt; или = АОП 065 од БС)
</t>
  </si>
  <si>
    <t>Основна главнина (сопственички капитал) во удели поседувани од Владата на Република Северна Македонија, ФПИОСМ, ФЗОРСМ, АВРСМ, единици на локална самоуправа и други правни лица финансирани од буџет</t>
  </si>
  <si>
    <t>214д, 225д, 260, 262д, 266д (кредити), 280д (во земјата), 281д (во земјата), 282, 284д (во земјата), 285д (во земјата), 286д (во земјата)</t>
  </si>
  <si>
    <t xml:space="preserve">Обврски по заеми и кредити земени од  нефинансиски трговски друштва6 во приватна и државна сопственост и јавни претпријатија, во земјата7
(&lt; или = АОП 086+АОП 087+АОП 088+АОП 089+АОП 090+АОП 096+ АОП 104+ АОП 107+ од БС)
</t>
  </si>
  <si>
    <t>210д, 212, 214д, 216д (во земјата), 218д (закуп), 220д, 222д, 224д, 225д, 229д, 253д</t>
  </si>
  <si>
    <t>214д, 220д, 222д, 224д, 225д, 229д, 253д</t>
  </si>
  <si>
    <t>Обврски по основ на набавка на стоки и услуги и аванси (краткорочни трговски кредити) примени од органи на законодавна, извршна и судска власт, ФПИОСМ, ФЗОРСМ, АВРСМ, единици на локална самоуправа и други правни лица финансирани од буџет  (&lt; или = АОП 096+АОП 097+АОП 098+ АОП 108+ од БС)</t>
  </si>
  <si>
    <t>218д, 254д, 255д, 259д, 269д, 288д, 29д</t>
  </si>
  <si>
    <t>група 23, 259д, 269д, 288д, 289, 29д</t>
  </si>
  <si>
    <t>Останати обврски кон органи на законодавна, извршна и судска власт, ФПИОСМ, ФЗОРСМ, АВРСМ, единици на локална самоуправа и други правни лица финансирани од буџет</t>
  </si>
  <si>
    <t>група 21, група 22, група 23, група 24, група 25 (без 256), 269, 288, 289, група 29</t>
  </si>
  <si>
    <t xml:space="preserve">Ж. ПРИХОДИ  </t>
  </si>
  <si>
    <t xml:space="preserve">I.  Приходи од продажба </t>
  </si>
  <si>
    <t>Приходи од продажба на  стоки и услуги (АОП 641+АОП 642) (&lt; или = АОП 202 од БУ)</t>
  </si>
  <si>
    <t>73д и 74 д</t>
  </si>
  <si>
    <t>Приходи од продажба на  стоки (&lt; или = АОП 202 од БУ)</t>
  </si>
  <si>
    <t>73д и 74д</t>
  </si>
  <si>
    <t>Приходи од продажба на  услуги (&lt; или = АОП 202 од БУ)</t>
  </si>
  <si>
    <t>Приходи од продажба на производи, стоки и услуги на  домашен  пазар (&lt; или = АОП 202 од БУ)</t>
  </si>
  <si>
    <t>731 и 742</t>
  </si>
  <si>
    <t xml:space="preserve"> Приходи од продажба на производи, стоки и услуги во држави членки на Европската унија [11] (&lt; или = АОП 202 од БУ)</t>
  </si>
  <si>
    <t>745д</t>
  </si>
  <si>
    <t xml:space="preserve"> Приходи по основ на употреба на компјутерски софтвер развиен за сопствена употреба (&lt; или = АОП 206 од БУ)</t>
  </si>
  <si>
    <t>Приходи од наемнина (&lt; или = АОП 202 од БУ)</t>
  </si>
  <si>
    <t xml:space="preserve">II. Останати приходи  </t>
  </si>
  <si>
    <t xml:space="preserve"> Добивки од продажба на нематеријални и материјални средства  (&lt; или = АОП 203 од БУ)</t>
  </si>
  <si>
    <t>Добивки од продажба на учество во капитал и хартии од вредност  (&lt; или = АОП 203од БУ)</t>
  </si>
  <si>
    <t>Добивки од продажба на материјали  (&lt; или = АОП 203 од БУ)</t>
  </si>
  <si>
    <t>Приходи од  вишоци   (&lt; или = АОП 203 од БУ)</t>
  </si>
  <si>
    <t>Наплатени отпишани побарувања и приходи од отпис на обврски  (&lt; или = АОП 203 од БУ)</t>
  </si>
  <si>
    <t>Приходи врз основа на ефекти од договорена заштита од ризик  (&lt; или = АОП 203 од БУ)</t>
  </si>
  <si>
    <t>Приходи од премии, субвенции, дотации и донации  (&lt; или = АОП 203 од БУ)</t>
  </si>
  <si>
    <t>Приходи од субвенции  (&lt; или = АОП 203 од БУ)</t>
  </si>
  <si>
    <t>Приходи по основ на донации и спонзорства   (&lt; или = АОП 203 од БУ)</t>
  </si>
  <si>
    <t>Приходи од укинување на долгорочни резервирања  (&lt; или = АОП 203 од БУ)</t>
  </si>
  <si>
    <t xml:space="preserve">Останати  приходи од работењето (&lt; или = АОП 203 од БУ)   </t>
  </si>
  <si>
    <t>Приходи од наплатени пенали, неподигнати капари, отстапнини, награди и слично (&lt; или = АОП 203 од БУ)</t>
  </si>
  <si>
    <t>Приходи од поранешни години (&lt; или = АОП 203 од БУ)</t>
  </si>
  <si>
    <t>Приходи од даноци и  придонеси  (&lt; или = АОП 203 од БУ)</t>
  </si>
  <si>
    <t>Приходи од оперативен наем-лизинг  (&lt; или = АОП 203 од БУ)</t>
  </si>
  <si>
    <t>III.  Финансиски приходи</t>
  </si>
  <si>
    <t xml:space="preserve">З.  РАСХОДИ </t>
  </si>
  <si>
    <t>I. Трошоци за суровини, материјали, енергија, резервни делови и ситен инвентар</t>
  </si>
  <si>
    <t xml:space="preserve"> Трошоци за  суровини и материјали  (&lt; или = АОП 208 од БУ)</t>
  </si>
  <si>
    <t xml:space="preserve"> Прехранбени артикли (&lt; или = АОП 208 од БУ)</t>
  </si>
  <si>
    <t xml:space="preserve"> Канцелариски материјали (&lt; или = АОП 208 од БУ)</t>
  </si>
  <si>
    <t>Трошоци за  амбалажа (&lt; или = АОП 208 од БУ)</t>
  </si>
  <si>
    <t>Униформи-заштитна облека и обувки (&lt; или = АОП 208 од БУ)</t>
  </si>
  <si>
    <t>Материјал за чистење и одржување (&lt; или = АОП 208 од БУ)</t>
  </si>
  <si>
    <t>Вода (&lt; или = АОП 208 од БУ)</t>
  </si>
  <si>
    <t>Потрошена електрична енергија (&lt; или = АОП 208 од БУ)</t>
  </si>
  <si>
    <t>Потрошени енергетски горива (&lt; или = АОП 208 од БУ)</t>
  </si>
  <si>
    <t>Потрошени резервни делови и материјали за одржување  (&lt; или = АОП 208 од БУ)</t>
  </si>
  <si>
    <t>Отпис на ситен инвентар, амбалажа и автогуми (во производство) (&lt; или = АОП 208 од БУ)</t>
  </si>
  <si>
    <t>II. Трошоци за услуги</t>
  </si>
  <si>
    <t xml:space="preserve"> Транспортни услуги во земјата (&lt; или = АОП 211 од БУ)</t>
  </si>
  <si>
    <t xml:space="preserve"> Транспортни услуги во странство (&lt; или = АОП 211 од БУ)</t>
  </si>
  <si>
    <t xml:space="preserve"> ПТТ услуги во земјата (&lt; или = АОП 211 од БУ)</t>
  </si>
  <si>
    <t>ПТТ услуги во странство (&lt; или = АОП 211 од БУ)</t>
  </si>
  <si>
    <t>412д</t>
  </si>
  <si>
    <t>Надворешни услуги за изработка на производи (лон производство) (&lt; или = АОП 211 од БУ)</t>
  </si>
  <si>
    <t>III. Останати трошоци за вработените</t>
  </si>
  <si>
    <t>Производствени и занаетчиски услуги  (&lt; или = АОП 211 од БУ)</t>
  </si>
  <si>
    <t>414д</t>
  </si>
  <si>
    <t>Наемнини за деловни простории во земјата (&lt; или = АОП 211 од БУ)</t>
  </si>
  <si>
    <t>Наемнини за опрема (&lt; или = АОП 211 од БУ)</t>
  </si>
  <si>
    <t>Наемнина за земјиште (&lt; или = АОП 211 од БУ)</t>
  </si>
  <si>
    <t>Трошоци за  истражување (&lt; или = АОП 211 од БУ)</t>
  </si>
  <si>
    <t>Трошоци за  развој (&lt; или = АОП 211 од БУ)</t>
  </si>
  <si>
    <t>420д, 421д</t>
  </si>
  <si>
    <t>Надоместоци за отпремнина при заминување во пензија (&lt; или = АОП 217 од БУ)</t>
  </si>
  <si>
    <t>Еднократен надоместок во вид на испратнина заради трајно работно ангажирање под услови утврдени со закон  (&lt; или = АОП 217 од БУ)</t>
  </si>
  <si>
    <t>Јубилејни награди (&lt; или = АОП 217 од БУ)</t>
  </si>
  <si>
    <t>Регрес за годишен одмор (&lt; или = АОП 217 од БУ)</t>
  </si>
  <si>
    <t>Појачана исхрана  (&lt; или = АОП 217 од БУ)</t>
  </si>
  <si>
    <t xml:space="preserve">IV. Останати трошоци од работењето </t>
  </si>
  <si>
    <t>Дневници за службени патувања, ноќевања и патни трошоци (&lt; или = АОП 217 од БУ)</t>
  </si>
  <si>
    <t>Дневници за службени патувања  (&lt; или = АОП 217 од БУ)</t>
  </si>
  <si>
    <t>Надомести на трошоците на вработените и  подароци (&lt; или = АОП 217 од БУ)</t>
  </si>
  <si>
    <t>Надоместок за сместување и исхрана на терен  (&lt; или = АОП 217 од БУ)</t>
  </si>
  <si>
    <t>Надомести за одвоен живот (&lt; или = АОП 217 од БУ)</t>
  </si>
  <si>
    <t>Подароци на вработените (&lt; или = АОП 217 од БУ)</t>
  </si>
  <si>
    <t>Трошоци за организирана исхрана во текот на работа  (&lt; или = АОП 217 од БУ)</t>
  </si>
  <si>
    <t>Трошоци за организиран превоз до и од работа  (&lt; или = АОП 217 од БУ)</t>
  </si>
  <si>
    <t>Надоместоци на ангажирана работна сила преку Агенциите за привремени вработувања  (&lt; или = АОП 217 од БУ)</t>
  </si>
  <si>
    <t>Трошоци за спонзорства  (&lt; или = АОП 212 од БУ)</t>
  </si>
  <si>
    <t xml:space="preserve"> Репрезентација (&lt; или = АОП 212 од БУ)</t>
  </si>
  <si>
    <t>Премии за осигурување на имот (&lt; или = АОП 212 од БУ)</t>
  </si>
  <si>
    <t>Надомест за банкарски услуги (&lt; или = АОП 212 од БУ)</t>
  </si>
  <si>
    <t>Даноци кои не зависат од резултатот (&lt; или = АОП 212 од БУ)</t>
  </si>
  <si>
    <t>449д</t>
  </si>
  <si>
    <t xml:space="preserve">Надомести за повремени и привремени работи </t>
  </si>
  <si>
    <t>Надомести на име авторски хонорари</t>
  </si>
  <si>
    <t>Останати трошоци на работењето (&lt; или = АОП 212 од БУ)</t>
  </si>
  <si>
    <t>V.  Останати расходи</t>
  </si>
  <si>
    <t>Казни, пенали надоместоци за штети и друго  (&lt; или = АОП 222 од БУ)</t>
  </si>
  <si>
    <t>Надоместоци за штети (&lt; или = АОП 222 од БУ)</t>
  </si>
  <si>
    <t>VI. Вредносно усогласување на финансиски средства и вложувања</t>
  </si>
  <si>
    <t xml:space="preserve"> Вредносно усогласување на долгорочни финансиски пласмани  и други хартии од вредност расположливи за продажба ( = АОП 242 од БУ)</t>
  </si>
  <si>
    <t xml:space="preserve">VII. Дивиденди и други надоместоци на вложувачите </t>
  </si>
  <si>
    <t>Ѕ. ПОСЕБНИ ПОДАТОЦИ</t>
  </si>
  <si>
    <t xml:space="preserve">Просечен број на вработени во седиштето на субјектот врз основа на состојбата на крајот на месецот </t>
  </si>
  <si>
    <t>Број на подружници во кои се врши дејност, без седиштето на субјектот</t>
  </si>
  <si>
    <r>
      <t>Б.МАТЕРИЈАЛНИ СРЕДСТВА</t>
    </r>
    <r>
      <rPr>
        <sz val="10"/>
        <color rgb="FF000000"/>
        <rFont val="Arial"/>
        <family val="2"/>
      </rPr>
      <t xml:space="preserve">  </t>
    </r>
  </si>
  <si>
    <r>
      <t>Г. ОСТАНАТИ СРЕДСТВА  со состојба на крај на периодот</t>
    </r>
    <r>
      <rPr>
        <sz val="10"/>
        <color rgb="FF000000"/>
        <rFont val="Arial"/>
        <family val="2"/>
      </rPr>
      <t xml:space="preserve"> </t>
    </r>
  </si>
  <si>
    <r>
      <t>Заеми и кредити дадени на нефинансиски трговски друштва</t>
    </r>
    <r>
      <rPr>
        <vertAlign val="superscript"/>
        <sz val="10"/>
        <color rgb="FF000000"/>
        <rFont val="Arial"/>
        <family val="2"/>
      </rPr>
      <t>[6]</t>
    </r>
    <r>
      <rPr>
        <sz val="10"/>
        <color rgb="FF000000"/>
        <rFont val="Arial"/>
        <family val="2"/>
      </rPr>
      <t xml:space="preserve"> во приватна и државна сопственост и јавни претпријатија, во земјата</t>
    </r>
    <r>
      <rPr>
        <vertAlign val="superscript"/>
        <sz val="10"/>
        <color rgb="FF000000"/>
        <rFont val="Arial"/>
        <family val="2"/>
      </rPr>
      <t>[7]  (&lt; или = АОП 024+АОП 025+АОП 032+АОП 033+ АОП 034+АОП 046+АОП 047+АОП 056+ АОП 057+АОП 058 од БС)</t>
    </r>
  </si>
  <si>
    <r>
      <t>Побарувања по основ на продажба на стоки и услуги и аванси (краткорочни трговски кредити) дадени на нефинансиски трговски друштва</t>
    </r>
    <r>
      <rPr>
        <vertAlign val="superscript"/>
        <sz val="10"/>
        <color rgb="FF000000"/>
        <rFont val="Arial"/>
        <family val="2"/>
      </rPr>
      <t>6</t>
    </r>
    <r>
      <rPr>
        <sz val="10"/>
        <color rgb="FF000000"/>
        <rFont val="Arial"/>
        <family val="2"/>
      </rPr>
      <t xml:space="preserve"> во приватна и државна сопственост и јавни претпријатија, во земјата</t>
    </r>
    <r>
      <rPr>
        <vertAlign val="superscript"/>
        <sz val="10"/>
        <color rgb="FF000000"/>
        <rFont val="Arial"/>
        <family val="2"/>
      </rPr>
      <t>7</t>
    </r>
    <r>
      <rPr>
        <sz val="10"/>
        <color rgb="FF000000"/>
        <rFont val="Arial"/>
        <family val="2"/>
      </rPr>
      <t xml:space="preserve"> (&lt; или = АОП 006+АОП 017+АОП 030+АОП 046+АОП 047+АОП 048 од БС)</t>
    </r>
  </si>
  <si>
    <r>
      <t>Останати побарувања од нефинансиски трговски друштва</t>
    </r>
    <r>
      <rPr>
        <vertAlign val="superscript"/>
        <sz val="10"/>
        <color rgb="FF000000"/>
        <rFont val="Arial"/>
        <family val="2"/>
      </rPr>
      <t>6</t>
    </r>
    <r>
      <rPr>
        <sz val="10"/>
        <color rgb="FF000000"/>
        <rFont val="Arial"/>
        <family val="2"/>
      </rPr>
      <t xml:space="preserve"> во приватна и државна сопственост и јавни претпријатија, во земјата</t>
    </r>
    <r>
      <rPr>
        <vertAlign val="superscript"/>
        <sz val="10"/>
        <color rgb="FF000000"/>
        <rFont val="Arial"/>
        <family val="2"/>
      </rPr>
      <t xml:space="preserve">7  (&lt; или = АОП 034+ АОП 046+АОП 047+АОП 051+АОП 062 од БС) </t>
    </r>
  </si>
  <si>
    <r>
      <t xml:space="preserve">Побарувања по основ на продажба на стоки и услуги и аванси (краткорочни трговски кредити) и останати побарувања </t>
    </r>
    <r>
      <rPr>
        <b/>
        <sz val="10"/>
        <color rgb="FF000000"/>
        <rFont val="Arial"/>
        <family val="2"/>
      </rPr>
      <t>од сите субјекти во земјата и странство (вкупно) (&lt; или = АОП 006+АОП 017+АОП 030+АОП 034+АОП 035+АОП 046+АОП 047+АОП 049+ АОП 050+АОП 051+АОП 057+АОП 062 од БС)</t>
    </r>
  </si>
  <si>
    <r>
      <t>Основна главнина (сопственички капитал) во удели поседувани од други трговски друштва во приватна и државна сопственост и јавни претпријатија регистрирани во земјата</t>
    </r>
    <r>
      <rPr>
        <vertAlign val="superscript"/>
        <sz val="10"/>
        <color rgb="FF000000"/>
        <rFont val="Arial"/>
        <family val="2"/>
      </rPr>
      <t>7</t>
    </r>
    <r>
      <rPr>
        <sz val="10"/>
        <color rgb="FF000000"/>
        <rFont val="Arial"/>
        <family val="2"/>
      </rPr>
      <t>(&lt; или =АОП 065 од БС)</t>
    </r>
  </si>
  <si>
    <r>
      <t>Ѓ.ОБВРСКИ ПО ЗАЕМИ И КРЕДИТИ со состојба на крај на периодот</t>
    </r>
    <r>
      <rPr>
        <sz val="10"/>
        <color theme="1"/>
        <rFont val="Arial"/>
        <family val="2"/>
      </rPr>
      <t xml:space="preserve"> </t>
    </r>
  </si>
  <si>
    <r>
      <t>Обврски по основ на набавка на стоки и услуги и аванси (краткорочни трговски кредити) примени од нефинансиски трговски друштва</t>
    </r>
    <r>
      <rPr>
        <vertAlign val="superscript"/>
        <sz val="10"/>
        <color rgb="FF000000"/>
        <rFont val="Arial"/>
        <family val="2"/>
      </rPr>
      <t>6</t>
    </r>
    <r>
      <rPr>
        <sz val="10"/>
        <color rgb="FF000000"/>
        <rFont val="Arial"/>
        <family val="2"/>
      </rPr>
      <t xml:space="preserve"> во приватна и државна сопственост и јавни претпријатија, во земјата</t>
    </r>
    <r>
      <rPr>
        <vertAlign val="superscript"/>
        <sz val="10"/>
        <color rgb="FF000000"/>
        <rFont val="Arial"/>
        <family val="2"/>
      </rPr>
      <t xml:space="preserve">7 </t>
    </r>
    <r>
      <rPr>
        <sz val="10"/>
        <color rgb="FF000000"/>
        <rFont val="Arial"/>
        <family val="2"/>
      </rPr>
      <t>(&lt; или = АОП 096+АОП 097+АОП 098+ АОП 108+ од БС)</t>
    </r>
  </si>
  <si>
    <r>
      <t>Останати обврски кон нефинансиски трговски друштва</t>
    </r>
    <r>
      <rPr>
        <vertAlign val="superscript"/>
        <sz val="10"/>
        <color rgb="FF000000"/>
        <rFont val="Arial"/>
        <family val="2"/>
      </rPr>
      <t>6</t>
    </r>
    <r>
      <rPr>
        <sz val="10"/>
        <color rgb="FF000000"/>
        <rFont val="Arial"/>
        <family val="2"/>
      </rPr>
      <t xml:space="preserve"> во приватна и државна сопственост и јавни претпријатија, во земјата</t>
    </r>
    <r>
      <rPr>
        <vertAlign val="superscript"/>
        <sz val="10"/>
        <color rgb="FF000000"/>
        <rFont val="Arial"/>
        <family val="2"/>
      </rPr>
      <t>7 (&lt; или = АОП 092+АОП 093+АОП 096+АОП 106+АОП 107+ АОП 108+АОП 109 од БС)</t>
    </r>
  </si>
  <si>
    <r>
      <t xml:space="preserve">Обврски по основ на трговски кредити, аванси и останати обврски </t>
    </r>
    <r>
      <rPr>
        <b/>
        <sz val="10"/>
        <color rgb="FF000000"/>
        <rFont val="Arial"/>
        <family val="2"/>
      </rPr>
      <t>кон сите субјекти во земјата и странство (вкупно)  (&lt; или = АОП 092+АОП 093+АОП 094+АОП 096+АОП 097+АОП 098+АОП 099+АОП 100+АОП 101+АОП 107+ АОП 108+АОП 109 од БС)</t>
    </r>
  </si>
  <si>
    <t>Ред. Бр.</t>
  </si>
  <si>
    <t>Група на сметки, сметки</t>
  </si>
  <si>
    <t>Е. ОСТАНАТИ ОБВРСКИ со состојба на крај на периодот</t>
  </si>
  <si>
    <r>
      <rPr>
        <b/>
        <i/>
        <sz val="12"/>
        <color theme="1"/>
        <rFont val="Calibri"/>
        <family val="2"/>
        <scheme val="minor"/>
      </rPr>
      <t xml:space="preserve">НАПОМЕНА: </t>
    </r>
    <r>
      <rPr>
        <i/>
        <sz val="12"/>
        <color theme="1"/>
        <rFont val="Calibri"/>
        <family val="2"/>
        <scheme val="minor"/>
      </rPr>
      <t>Excel Алатката претставува помагало за изготвување на завршна сметка . Формулите внесени во обрасците, можеби нема да соодвествуваат на некои карактеристични ситуации во зависност од видот на правниот субјект за кој се составува завршната сметка. Ве молиме внимавајте и внимателно проверете дали обрасците се пополнети соодветно на видот на субјектот за кој составувате завршна сметка.  Алатката е наменета за овластени сметководители! Не се обидувајте да составувате годишна сметка доколку не сте овластен сметководител. Поради постоење на можност од бришење на поставени формули или погрешно внесени износи, Ве молиме проверети ги внимателно добиените поодатоци во обрасците. Дел од податоците не се влечат во Објаснувачки белешки и во Државна евиденција - доколку има дополнителни податоци, внесете ги рачно. При внесување на податоците, Внимавајте да не избришете некоја поставена формула.</t>
    </r>
  </si>
  <si>
    <t>(тпретходна година)</t>
  </si>
  <si>
    <t>Состојба на 31.12.2024</t>
  </si>
  <si>
    <t xml:space="preserve">Регистрирана Претежна Дејност (Внесете  шифра на дејност утврдена со новата класификација НКД Рев.2.1 ) </t>
  </si>
  <si>
    <t>Регистрирана Претежна Дејност (Внесете опис на дејност утврдена со новата класификација НКД  Рев.2.1)</t>
  </si>
  <si>
    <t>Сметководствени, книговодствени и ревизорски работи; даночно советување</t>
  </si>
  <si>
    <t>ТЕСТ ДОО Скопје</t>
  </si>
  <si>
    <t>test@gmail.com</t>
  </si>
  <si>
    <t>НАПОМЕНА: Внесете ја шифрата на дејност според новата класификација на дејности НКД Рев 2.1 која е прикачена на нашата страна</t>
  </si>
  <si>
    <t>Задолжително проверете во СПД рекапитуларот во Централен регистар дали шифрата на дејност е правилно внесена и пренесена.</t>
  </si>
  <si>
    <t>УПАТСТВО ЗА ПОПОЛНУВАЊЕ НА EXCEL АЛАТКА ЗА ГОДИШНА СМЕТКА 2025</t>
  </si>
  <si>
    <t>Ви посакуваме успешно поднесување на Завршните сметки за годината што завршува на 31.12.2025.</t>
  </si>
  <si>
    <t>31.12.2025</t>
  </si>
  <si>
    <t>01.01.2025</t>
  </si>
  <si>
    <t xml:space="preserve">на ден 31.12 2025 година               </t>
  </si>
  <si>
    <t xml:space="preserve">      за периодот од 01.01.2025 до 31.12.2025</t>
  </si>
  <si>
    <t xml:space="preserve">за периодот од 01.01.2025 до 31.12.2025 </t>
  </si>
  <si>
    <t>за периодот од 01.01.2025 до 31.12.2025</t>
  </si>
  <si>
    <t>Салдо на 1 Јануари 2025</t>
  </si>
  <si>
    <t>Салдо на 31 Декември 2025</t>
  </si>
  <si>
    <t>31 декември 2025 (тековна година)</t>
  </si>
  <si>
    <t>1 јануари 2025(тековна година)</t>
  </si>
  <si>
    <t>1 јануари 2025 (тековна година)</t>
  </si>
  <si>
    <t>Состојба на 1 јануари 2025</t>
  </si>
  <si>
    <t>Состојба на 31 декември 2025</t>
  </si>
  <si>
    <t>2025 (тековна година)</t>
  </si>
  <si>
    <t>Состојба на 31.12.2025</t>
  </si>
  <si>
    <t>Во Билансот на состојба и билансот на успех не пополнувате во тековна година. Доколку поднесувате годишна сметка во хартиена форма ја пополнувате претходната година, согласно поднесената завршна сметка за 2024 година.</t>
  </si>
  <si>
    <t>Од 60 до 63 без сметките 608,618 и 638 и без износи книжени на кусоци и вишоци АОП 205 од БУ за 2024 , кое треба да е еднакво со бруто биланс на 01.01.2025</t>
  </si>
  <si>
    <t>Салдо на 1 Јануари 2024</t>
  </si>
  <si>
    <t>Салдо на 31 Декември 2024</t>
  </si>
  <si>
    <t>31 декември 2024 (претходна година)</t>
  </si>
  <si>
    <t>1 јануари 2024(претходна година)</t>
  </si>
  <si>
    <t>1 јануари 2024 (претходна година)</t>
  </si>
  <si>
    <t>Состојба на 1 јануари 2024</t>
  </si>
  <si>
    <t>Состојба на 31 декември 2024</t>
  </si>
  <si>
    <t>2024 (претходна година)</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</si>
</sst>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_(* #,##0.00_);_(* \(#,##0.00\);_(* &quot;-&quot;??_);_(@_)"/>
    <numFmt numFmtId="165" formatCode="dd/mm/yyyy;@"/>
    <numFmt numFmtId="166" formatCode="_(* #,##0_);_(* \(#,##0\);_(* &quot;-&quot;??_);_(@_)"/>
    <numFmt numFmtId="167" formatCode="#,##0.000"/>
    <numFmt numFmtId="168" formatCode="_(* #,##0.000_);_(* \(#,##0.000\);_(* &quot;-&quot;??_);_(@_)"/>
  </numFmts>
  <fonts count="86" x14ac:knownFonts="1">
    <font>
      <sz val="11"/>
      <color theme="1"/>
      <name val="Calibri"/>
      <family val="2"/>
      <scheme val="minor"/>
    </font>
    <font>
      <sz val="11"/>
      <color theme="1"/>
      <name val="Calibri"/>
      <family val="2"/>
      <charset val="204"/>
      <scheme val="minor"/>
    </font>
    <font>
      <b/>
      <sz val="11"/>
      <color indexed="8"/>
      <name val="Arial"/>
      <family val="2"/>
      <charset val="204"/>
    </font>
    <font>
      <b/>
      <i/>
      <sz val="11"/>
      <color indexed="8"/>
      <name val="Calibri"/>
      <family val="2"/>
      <charset val="204"/>
    </font>
    <font>
      <sz val="11"/>
      <color indexed="8"/>
      <name val="Arial"/>
      <family val="2"/>
    </font>
    <font>
      <b/>
      <sz val="11"/>
      <color indexed="8"/>
      <name val="Arial"/>
      <family val="2"/>
    </font>
    <font>
      <b/>
      <sz val="11"/>
      <color theme="1"/>
      <name val="Arial"/>
      <family val="2"/>
    </font>
    <font>
      <b/>
      <sz val="11"/>
      <color theme="1"/>
      <name val="Calibri"/>
      <family val="2"/>
      <charset val="204"/>
      <scheme val="minor"/>
    </font>
    <font>
      <sz val="11"/>
      <color theme="1"/>
      <name val="Arial"/>
      <family val="2"/>
    </font>
    <font>
      <b/>
      <sz val="11"/>
      <color theme="3"/>
      <name val="Arial"/>
      <family val="2"/>
    </font>
    <font>
      <sz val="11"/>
      <color theme="3"/>
      <name val="Arial"/>
      <family val="2"/>
    </font>
    <font>
      <sz val="11"/>
      <name val="Calibri"/>
      <family val="2"/>
      <charset val="204"/>
    </font>
    <font>
      <sz val="11"/>
      <color indexed="10"/>
      <name val="Calibri"/>
      <family val="2"/>
      <charset val="204"/>
    </font>
    <font>
      <sz val="11"/>
      <color indexed="8"/>
      <name val="Arial Narrow"/>
      <family val="2"/>
      <charset val="204"/>
    </font>
    <font>
      <b/>
      <sz val="11"/>
      <color indexed="8"/>
      <name val="Arial Narrow"/>
      <family val="2"/>
      <charset val="204"/>
    </font>
    <font>
      <b/>
      <sz val="11"/>
      <color indexed="8"/>
      <name val="Calibri"/>
      <family val="2"/>
      <charset val="204"/>
    </font>
    <font>
      <sz val="11"/>
      <color indexed="8"/>
      <name val="Arial"/>
      <family val="2"/>
      <charset val="204"/>
    </font>
    <font>
      <sz val="11"/>
      <color theme="1"/>
      <name val="Arial"/>
      <family val="2"/>
      <charset val="204"/>
    </font>
    <font>
      <sz val="11"/>
      <color rgb="FF006100"/>
      <name val="Calibri"/>
      <family val="2"/>
      <charset val="204"/>
      <scheme val="minor"/>
    </font>
    <font>
      <sz val="11"/>
      <color rgb="FF9C6500"/>
      <name val="Calibri"/>
      <family val="2"/>
      <charset val="204"/>
      <scheme val="minor"/>
    </font>
    <font>
      <sz val="13"/>
      <color indexed="8"/>
      <name val="Arial"/>
      <family val="2"/>
    </font>
    <font>
      <i/>
      <sz val="18"/>
      <color indexed="8"/>
      <name val="Arial"/>
      <family val="2"/>
      <charset val="204"/>
    </font>
    <font>
      <sz val="11"/>
      <name val="Arial"/>
      <family val="2"/>
      <charset val="204"/>
    </font>
    <font>
      <sz val="20"/>
      <color indexed="8"/>
      <name val="Arial"/>
      <family val="2"/>
    </font>
    <font>
      <sz val="11"/>
      <name val="Arial"/>
      <family val="2"/>
    </font>
    <font>
      <sz val="13"/>
      <name val="Arial"/>
      <family val="2"/>
    </font>
    <font>
      <sz val="20"/>
      <name val="Arial"/>
      <family val="2"/>
    </font>
    <font>
      <u/>
      <sz val="11"/>
      <color indexed="8"/>
      <name val="Arial"/>
      <family val="2"/>
    </font>
    <font>
      <sz val="12"/>
      <color indexed="10"/>
      <name val="Arial"/>
      <family val="2"/>
    </font>
    <font>
      <sz val="11"/>
      <color indexed="10"/>
      <name val="Arial"/>
      <family val="2"/>
      <charset val="204"/>
    </font>
    <font>
      <sz val="12"/>
      <color indexed="8"/>
      <name val="Arial"/>
      <family val="2"/>
    </font>
    <font>
      <sz val="10"/>
      <color indexed="8"/>
      <name val="Arial"/>
      <family val="2"/>
    </font>
    <font>
      <b/>
      <sz val="10"/>
      <color indexed="8"/>
      <name val="Arial"/>
      <family val="2"/>
    </font>
    <font>
      <sz val="11"/>
      <color indexed="9"/>
      <name val="Arial"/>
      <family val="2"/>
    </font>
    <font>
      <sz val="14"/>
      <color indexed="8"/>
      <name val="Arial"/>
      <family val="2"/>
    </font>
    <font>
      <vertAlign val="superscript"/>
      <sz val="12"/>
      <color indexed="8"/>
      <name val="Arial"/>
      <family val="2"/>
    </font>
    <font>
      <b/>
      <sz val="11"/>
      <name val="Arial"/>
      <family val="2"/>
    </font>
    <font>
      <sz val="10"/>
      <name val="Arial"/>
      <family val="2"/>
    </font>
    <font>
      <b/>
      <sz val="10"/>
      <name val="Arial"/>
      <family val="2"/>
    </font>
    <font>
      <sz val="9"/>
      <color indexed="8"/>
      <name val="Arial"/>
      <family val="2"/>
    </font>
    <font>
      <b/>
      <sz val="16"/>
      <color theme="1"/>
      <name val="Arial"/>
      <family val="2"/>
    </font>
    <font>
      <sz val="9"/>
      <color theme="1"/>
      <name val="Arial"/>
      <family val="2"/>
    </font>
    <font>
      <b/>
      <sz val="10"/>
      <color theme="1"/>
      <name val="Arial"/>
      <family val="2"/>
    </font>
    <font>
      <sz val="8"/>
      <color theme="1"/>
      <name val="Arial"/>
      <family val="2"/>
    </font>
    <font>
      <b/>
      <sz val="11"/>
      <color theme="1"/>
      <name val="Arial"/>
      <family val="2"/>
      <charset val="204"/>
    </font>
    <font>
      <b/>
      <sz val="12"/>
      <color indexed="8"/>
      <name val="Arial"/>
      <family val="2"/>
    </font>
    <font>
      <b/>
      <i/>
      <sz val="14"/>
      <color indexed="8"/>
      <name val="Arial"/>
      <family val="2"/>
      <charset val="204"/>
    </font>
    <font>
      <sz val="10"/>
      <name val="Arial"/>
      <family val="2"/>
      <charset val="204"/>
    </font>
    <font>
      <b/>
      <sz val="16"/>
      <name val="Arial"/>
      <family val="2"/>
      <charset val="204"/>
    </font>
    <font>
      <sz val="10"/>
      <name val="MAC C Swiss"/>
      <family val="2"/>
    </font>
    <font>
      <sz val="10"/>
      <name val="Macedonian Helv"/>
      <family val="2"/>
    </font>
    <font>
      <b/>
      <sz val="12"/>
      <name val="Macedonian Helv"/>
      <family val="2"/>
    </font>
    <font>
      <b/>
      <sz val="10"/>
      <name val="Arial"/>
      <family val="2"/>
      <charset val="204"/>
    </font>
    <font>
      <b/>
      <sz val="11"/>
      <name val="Arial"/>
      <family val="2"/>
      <charset val="204"/>
    </font>
    <font>
      <sz val="12"/>
      <name val="Arial"/>
      <family val="2"/>
    </font>
    <font>
      <sz val="10"/>
      <color theme="1"/>
      <name val="Calibri"/>
      <family val="2"/>
      <charset val="204"/>
      <scheme val="minor"/>
    </font>
    <font>
      <b/>
      <sz val="10"/>
      <name val="Macedonian Helv"/>
      <family val="2"/>
    </font>
    <font>
      <sz val="10"/>
      <color indexed="10"/>
      <name val="Arial"/>
      <family val="2"/>
    </font>
    <font>
      <b/>
      <sz val="10"/>
      <color indexed="8"/>
      <name val="Calibri"/>
      <family val="2"/>
      <charset val="204"/>
    </font>
    <font>
      <sz val="11"/>
      <color theme="0"/>
      <name val="Calibri"/>
      <family val="2"/>
      <charset val="204"/>
      <scheme val="minor"/>
    </font>
    <font>
      <b/>
      <sz val="15"/>
      <color theme="1"/>
      <name val="Arial Narrow"/>
      <family val="2"/>
      <charset val="204"/>
    </font>
    <font>
      <b/>
      <sz val="15"/>
      <color theme="1"/>
      <name val="Calibri"/>
      <family val="2"/>
      <charset val="204"/>
      <scheme val="minor"/>
    </font>
    <font>
      <b/>
      <sz val="11"/>
      <color theme="1"/>
      <name val="Arial Narrow"/>
      <family val="2"/>
      <charset val="204"/>
    </font>
    <font>
      <sz val="13"/>
      <color theme="1"/>
      <name val="Calibri"/>
      <family val="2"/>
      <charset val="204"/>
      <scheme val="minor"/>
    </font>
    <font>
      <b/>
      <sz val="13"/>
      <color theme="1"/>
      <name val="Calibri"/>
      <family val="2"/>
      <charset val="204"/>
      <scheme val="minor"/>
    </font>
    <font>
      <b/>
      <sz val="12"/>
      <color theme="1"/>
      <name val="Arial"/>
      <family val="2"/>
      <charset val="204"/>
    </font>
    <font>
      <sz val="10"/>
      <color theme="1"/>
      <name val="Arial"/>
      <family val="2"/>
    </font>
    <font>
      <sz val="11"/>
      <color theme="1"/>
      <name val="Calibri"/>
      <family val="2"/>
      <scheme val="minor"/>
    </font>
    <font>
      <sz val="11"/>
      <color theme="0"/>
      <name val="Calibri"/>
      <family val="2"/>
      <scheme val="minor"/>
    </font>
    <font>
      <sz val="11"/>
      <color theme="0"/>
      <name val="Arial"/>
      <family val="2"/>
    </font>
    <font>
      <b/>
      <sz val="12"/>
      <color theme="1"/>
      <name val="Calibri"/>
      <family val="2"/>
      <scheme val="minor"/>
    </font>
    <font>
      <sz val="12"/>
      <color theme="1"/>
      <name val="Calibri"/>
      <family val="2"/>
      <scheme val="minor"/>
    </font>
    <font>
      <b/>
      <sz val="11"/>
      <color theme="0"/>
      <name val="Arial"/>
      <family val="2"/>
    </font>
    <font>
      <sz val="10"/>
      <color rgb="FF000000"/>
      <name val="Arial"/>
      <family val="2"/>
    </font>
    <font>
      <b/>
      <sz val="10"/>
      <color rgb="FF000000"/>
      <name val="Arial"/>
      <family val="2"/>
    </font>
    <font>
      <vertAlign val="superscript"/>
      <sz val="10"/>
      <color rgb="FF000000"/>
      <name val="Arial"/>
      <family val="2"/>
    </font>
    <font>
      <sz val="12"/>
      <color theme="1"/>
      <name val="Arial"/>
      <family val="2"/>
    </font>
    <font>
      <b/>
      <sz val="11"/>
      <color theme="0" tint="-4.9989318521683403E-2"/>
      <name val="Arial"/>
      <family val="2"/>
    </font>
    <font>
      <b/>
      <sz val="10"/>
      <color theme="0" tint="-4.9989318521683403E-2"/>
      <name val="Arial"/>
      <family val="2"/>
    </font>
    <font>
      <b/>
      <u/>
      <sz val="10"/>
      <color theme="0" tint="-4.9989318521683403E-2"/>
      <name val="Arial"/>
      <family val="2"/>
    </font>
    <font>
      <i/>
      <sz val="9"/>
      <color theme="1"/>
      <name val="Calibri"/>
      <family val="2"/>
      <scheme val="minor"/>
    </font>
    <font>
      <i/>
      <sz val="11"/>
      <color theme="1"/>
      <name val="Calibri"/>
      <family val="2"/>
      <scheme val="minor"/>
    </font>
    <font>
      <i/>
      <sz val="12"/>
      <color theme="1"/>
      <name val="Calibri"/>
      <family val="2"/>
      <scheme val="minor"/>
    </font>
    <font>
      <b/>
      <i/>
      <sz val="12"/>
      <color theme="1"/>
      <name val="Calibri"/>
      <family val="2"/>
      <scheme val="minor"/>
    </font>
    <font>
      <u/>
      <sz val="11"/>
      <color theme="10"/>
      <name val="Calibri"/>
      <family val="2"/>
      <scheme val="minor"/>
    </font>
    <font>
      <b/>
      <sz val="20"/>
      <color theme="1"/>
      <name val="Calibri"/>
      <family val="2"/>
      <scheme val="minor"/>
    </font>
  </fonts>
  <fills count="20">
    <fill>
      <patternFill patternType="none"/>
    </fill>
    <fill>
      <patternFill patternType="gray125"/>
    </fill>
    <fill>
      <patternFill patternType="solid">
        <fgColor indexed="9"/>
        <bgColor indexed="64"/>
      </patternFill>
    </fill>
    <fill>
      <patternFill patternType="solid">
        <fgColor rgb="FFC6EFCE"/>
      </patternFill>
    </fill>
    <fill>
      <patternFill patternType="solid">
        <fgColor rgb="FFFFEB9C"/>
      </patternFill>
    </fill>
    <fill>
      <patternFill patternType="solid">
        <fgColor theme="0"/>
        <bgColor indexed="64"/>
      </patternFill>
    </fill>
    <fill>
      <patternFill patternType="solid">
        <fgColor theme="4" tint="-0.249977111117893"/>
        <bgColor indexed="64"/>
      </patternFill>
    </fill>
    <fill>
      <patternFill patternType="solid">
        <fgColor theme="0" tint="-0.14999847407452621"/>
        <bgColor indexed="64"/>
      </patternFill>
    </fill>
    <fill>
      <patternFill patternType="solid">
        <fgColor theme="0" tint="-0.34998626667073579"/>
        <bgColor indexed="64"/>
      </patternFill>
    </fill>
    <fill>
      <patternFill patternType="solid">
        <fgColor theme="0" tint="-0.249977111117893"/>
        <bgColor indexed="64"/>
      </patternFill>
    </fill>
    <fill>
      <patternFill patternType="solid">
        <fgColor theme="7" tint="0.59999389629810485"/>
        <bgColor indexed="64"/>
      </patternFill>
    </fill>
    <fill>
      <patternFill patternType="solid">
        <fgColor theme="9" tint="0.59999389629810485"/>
        <bgColor indexed="64"/>
      </patternFill>
    </fill>
    <fill>
      <patternFill patternType="solid">
        <fgColor theme="9" tint="0.39997558519241921"/>
        <bgColor indexed="64"/>
      </patternFill>
    </fill>
    <fill>
      <patternFill patternType="solid">
        <fgColor theme="4" tint="0.79998168889431442"/>
        <bgColor indexed="64"/>
      </patternFill>
    </fill>
    <fill>
      <patternFill patternType="solid">
        <fgColor theme="8" tint="-0.499984740745262"/>
        <bgColor indexed="64"/>
      </patternFill>
    </fill>
    <fill>
      <patternFill patternType="solid">
        <fgColor theme="7" tint="0.79998168889431442"/>
        <bgColor indexed="64"/>
      </patternFill>
    </fill>
    <fill>
      <patternFill patternType="solid">
        <fgColor theme="9" tint="-0.249977111117893"/>
        <bgColor indexed="64"/>
      </patternFill>
    </fill>
    <fill>
      <patternFill patternType="solid">
        <fgColor theme="9" tint="0.79998168889431442"/>
        <bgColor indexed="64"/>
      </patternFill>
    </fill>
    <fill>
      <patternFill patternType="solid">
        <fgColor rgb="FFFFFF00"/>
        <bgColor indexed="64"/>
      </patternFill>
    </fill>
    <fill>
      <patternFill patternType="solid">
        <fgColor theme="4" tint="0.59999389629810485"/>
        <bgColor indexed="64"/>
      </patternFill>
    </fill>
  </fills>
  <borders count="32">
    <border>
      <left/>
      <right/>
      <top/>
      <bottom/>
      <diagonal/>
    </border>
    <border>
      <left style="thin">
        <color indexed="64"/>
      </left>
      <right style="thin">
        <color indexed="64"/>
      </right>
      <top style="thin">
        <color indexed="64"/>
      </top>
      <bottom style="thin">
        <color indexed="64"/>
      </bottom>
      <diagonal/>
    </border>
    <border>
      <left/>
      <right style="medium">
        <color indexed="8"/>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s>
  <cellStyleXfs count="9">
    <xf numFmtId="0" fontId="0" fillId="0" borderId="0"/>
    <xf numFmtId="0" fontId="1" fillId="0" borderId="0"/>
    <xf numFmtId="0" fontId="18" fillId="3" borderId="0" applyNumberFormat="0" applyBorder="0" applyAlignment="0" applyProtection="0"/>
    <xf numFmtId="0" fontId="19" fillId="4" borderId="0" applyNumberFormat="0" applyBorder="0" applyAlignment="0" applyProtection="0"/>
    <xf numFmtId="164" fontId="1" fillId="0" borderId="0" applyFont="0" applyFill="0" applyBorder="0" applyAlignment="0" applyProtection="0"/>
    <xf numFmtId="0" fontId="47" fillId="0" borderId="0"/>
    <xf numFmtId="0" fontId="47" fillId="0" borderId="0"/>
    <xf numFmtId="164" fontId="67" fillId="0" borderId="0" applyFont="0" applyFill="0" applyBorder="0" applyAlignment="0" applyProtection="0"/>
    <xf numFmtId="0" fontId="84" fillId="0" borderId="0" applyNumberFormat="0" applyFill="0" applyBorder="0" applyAlignment="0" applyProtection="0"/>
  </cellStyleXfs>
  <cellXfs count="721">
    <xf numFmtId="0" fontId="0" fillId="0" borderId="0" xfId="0"/>
    <xf numFmtId="0" fontId="1" fillId="0" borderId="0" xfId="1"/>
    <xf numFmtId="0" fontId="3" fillId="0" borderId="0" xfId="1" applyFont="1"/>
    <xf numFmtId="0" fontId="4" fillId="0" borderId="1" xfId="1" applyFont="1" applyBorder="1" applyAlignment="1">
      <alignment horizontal="left" wrapText="1"/>
    </xf>
    <xf numFmtId="0" fontId="5" fillId="0" borderId="0" xfId="1" applyFont="1" applyAlignment="1">
      <alignment wrapText="1"/>
    </xf>
    <xf numFmtId="0" fontId="8" fillId="0" borderId="0" xfId="1" applyFont="1"/>
    <xf numFmtId="0" fontId="9" fillId="0" borderId="0" xfId="1" applyFont="1" applyAlignment="1">
      <alignment wrapText="1"/>
    </xf>
    <xf numFmtId="0" fontId="5" fillId="0" borderId="0" xfId="1" applyFont="1"/>
    <xf numFmtId="0" fontId="11" fillId="0" borderId="0" xfId="1" applyFont="1"/>
    <xf numFmtId="0" fontId="12" fillId="0" borderId="0" xfId="1" applyFont="1"/>
    <xf numFmtId="0" fontId="1" fillId="2" borderId="0" xfId="1" applyFill="1"/>
    <xf numFmtId="0" fontId="13" fillId="0" borderId="0" xfId="1" applyFont="1"/>
    <xf numFmtId="0" fontId="14" fillId="0" borderId="0" xfId="1" applyFont="1"/>
    <xf numFmtId="0" fontId="15" fillId="0" borderId="0" xfId="1" applyFont="1"/>
    <xf numFmtId="0" fontId="1" fillId="0" borderId="0" xfId="1" applyAlignment="1">
      <alignment horizontal="center"/>
    </xf>
    <xf numFmtId="0" fontId="16" fillId="0" borderId="0" xfId="1" applyFont="1"/>
    <xf numFmtId="0" fontId="17" fillId="0" borderId="0" xfId="1" applyFont="1"/>
    <xf numFmtId="49" fontId="4" fillId="0" borderId="1" xfId="2" applyNumberFormat="1" applyFont="1" applyFill="1" applyBorder="1"/>
    <xf numFmtId="0" fontId="4" fillId="0" borderId="1" xfId="2" applyFont="1" applyFill="1" applyBorder="1" applyAlignment="1">
      <alignment wrapText="1"/>
    </xf>
    <xf numFmtId="3" fontId="4" fillId="0" borderId="1" xfId="2" applyNumberFormat="1" applyFont="1" applyFill="1" applyBorder="1"/>
    <xf numFmtId="49" fontId="4" fillId="0" borderId="1" xfId="3" applyNumberFormat="1" applyFont="1" applyFill="1" applyBorder="1"/>
    <xf numFmtId="49" fontId="4" fillId="0" borderId="1" xfId="1" applyNumberFormat="1" applyFont="1" applyBorder="1" applyAlignment="1">
      <alignment wrapText="1"/>
    </xf>
    <xf numFmtId="3" fontId="4" fillId="0" borderId="1" xfId="3" applyNumberFormat="1" applyFont="1" applyFill="1" applyBorder="1"/>
    <xf numFmtId="0" fontId="4" fillId="0" borderId="1" xfId="1" applyFont="1" applyBorder="1" applyAlignment="1">
      <alignment wrapText="1"/>
    </xf>
    <xf numFmtId="3" fontId="4" fillId="0" borderId="1" xfId="1" applyNumberFormat="1" applyFont="1" applyBorder="1"/>
    <xf numFmtId="49" fontId="4" fillId="2" borderId="1" xfId="1" applyNumberFormat="1" applyFont="1" applyFill="1" applyBorder="1"/>
    <xf numFmtId="0" fontId="4" fillId="2" borderId="1" xfId="1" applyFont="1" applyFill="1" applyBorder="1" applyAlignment="1">
      <alignment wrapText="1"/>
    </xf>
    <xf numFmtId="3" fontId="4" fillId="2" borderId="1" xfId="1" applyNumberFormat="1" applyFont="1" applyFill="1" applyBorder="1"/>
    <xf numFmtId="3" fontId="17" fillId="0" borderId="0" xfId="1" applyNumberFormat="1" applyFont="1"/>
    <xf numFmtId="49" fontId="4" fillId="0" borderId="1" xfId="1" applyNumberFormat="1" applyFont="1" applyBorder="1"/>
    <xf numFmtId="0" fontId="4" fillId="0" borderId="1" xfId="2" applyFont="1" applyFill="1" applyBorder="1"/>
    <xf numFmtId="49" fontId="4" fillId="2" borderId="1" xfId="1" applyNumberFormat="1" applyFont="1" applyFill="1" applyBorder="1" applyAlignment="1">
      <alignment wrapText="1"/>
    </xf>
    <xf numFmtId="49" fontId="4" fillId="0" borderId="1" xfId="2" applyNumberFormat="1" applyFont="1" applyFill="1" applyBorder="1" applyAlignment="1">
      <alignment wrapText="1"/>
    </xf>
    <xf numFmtId="49" fontId="4" fillId="0" borderId="1" xfId="2" applyNumberFormat="1" applyFont="1" applyFill="1" applyBorder="1" applyAlignment="1"/>
    <xf numFmtId="0" fontId="16" fillId="0" borderId="0" xfId="1" applyFont="1" applyAlignment="1">
      <alignment horizontal="center" vertical="center" wrapText="1"/>
    </xf>
    <xf numFmtId="0" fontId="21" fillId="0" borderId="0" xfId="1" applyFont="1" applyAlignment="1">
      <alignment horizontal="center" wrapText="1"/>
    </xf>
    <xf numFmtId="49" fontId="22" fillId="2" borderId="0" xfId="1" applyNumberFormat="1" applyFont="1" applyFill="1" applyAlignment="1">
      <alignment horizontal="center" vertical="top"/>
    </xf>
    <xf numFmtId="49" fontId="4" fillId="2" borderId="1" xfId="2" applyNumberFormat="1" applyFont="1" applyFill="1" applyBorder="1"/>
    <xf numFmtId="3" fontId="4" fillId="2" borderId="1" xfId="2" applyNumberFormat="1" applyFont="1" applyFill="1" applyBorder="1"/>
    <xf numFmtId="49" fontId="4" fillId="2" borderId="1" xfId="2" applyNumberFormat="1" applyFont="1" applyFill="1" applyBorder="1" applyAlignment="1">
      <alignment wrapText="1"/>
    </xf>
    <xf numFmtId="0" fontId="22" fillId="2" borderId="0" xfId="1" applyFont="1" applyFill="1" applyAlignment="1">
      <alignment horizontal="center" vertical="top" wrapText="1"/>
    </xf>
    <xf numFmtId="0" fontId="22" fillId="2" borderId="0" xfId="1" applyFont="1" applyFill="1" applyAlignment="1">
      <alignment horizontal="center" vertical="center" wrapText="1"/>
    </xf>
    <xf numFmtId="0" fontId="16" fillId="0" borderId="0" xfId="1" applyFont="1" applyAlignment="1">
      <alignment horizontal="center" vertical="center"/>
    </xf>
    <xf numFmtId="0" fontId="21" fillId="0" borderId="0" xfId="1" applyFont="1" applyAlignment="1">
      <alignment horizontal="center"/>
    </xf>
    <xf numFmtId="49" fontId="4" fillId="2" borderId="1" xfId="2" applyNumberFormat="1" applyFont="1" applyFill="1" applyBorder="1" applyAlignment="1"/>
    <xf numFmtId="49" fontId="4" fillId="5" borderId="1" xfId="1" applyNumberFormat="1" applyFont="1" applyFill="1" applyBorder="1"/>
    <xf numFmtId="49" fontId="4" fillId="5" borderId="1" xfId="1" applyNumberFormat="1" applyFont="1" applyFill="1" applyBorder="1" applyAlignment="1">
      <alignment wrapText="1"/>
    </xf>
    <xf numFmtId="3" fontId="4" fillId="5" borderId="1" xfId="1" applyNumberFormat="1" applyFont="1" applyFill="1" applyBorder="1"/>
    <xf numFmtId="49" fontId="24" fillId="2" borderId="1" xfId="2" applyNumberFormat="1" applyFont="1" applyFill="1" applyBorder="1"/>
    <xf numFmtId="49" fontId="24" fillId="2" borderId="1" xfId="2" applyNumberFormat="1" applyFont="1" applyFill="1" applyBorder="1" applyAlignment="1">
      <alignment wrapText="1"/>
    </xf>
    <xf numFmtId="3" fontId="24" fillId="2" borderId="1" xfId="2" applyNumberFormat="1" applyFont="1" applyFill="1" applyBorder="1"/>
    <xf numFmtId="0" fontId="4" fillId="2" borderId="1" xfId="2" applyFont="1" applyFill="1" applyBorder="1" applyAlignment="1">
      <alignment wrapText="1"/>
    </xf>
    <xf numFmtId="0" fontId="4" fillId="2" borderId="1" xfId="2" applyFont="1" applyFill="1" applyBorder="1"/>
    <xf numFmtId="3" fontId="4" fillId="2" borderId="1" xfId="2" applyNumberFormat="1" applyFont="1" applyFill="1" applyBorder="1" applyAlignment="1">
      <alignment wrapText="1"/>
    </xf>
    <xf numFmtId="0" fontId="4" fillId="2" borderId="1" xfId="2" applyFont="1" applyFill="1" applyBorder="1" applyAlignment="1">
      <alignment horizontal="left"/>
    </xf>
    <xf numFmtId="3" fontId="16" fillId="2" borderId="0" xfId="1" applyNumberFormat="1" applyFont="1" applyFill="1"/>
    <xf numFmtId="49" fontId="4" fillId="2" borderId="1" xfId="2" applyNumberFormat="1" applyFont="1" applyFill="1" applyBorder="1" applyAlignment="1">
      <alignment horizontal="left"/>
    </xf>
    <xf numFmtId="0" fontId="4" fillId="2" borderId="1" xfId="1" applyFont="1" applyFill="1" applyBorder="1"/>
    <xf numFmtId="0" fontId="8" fillId="2" borderId="1" xfId="1" applyFont="1" applyFill="1" applyBorder="1"/>
    <xf numFmtId="0" fontId="24" fillId="2" borderId="1" xfId="2" applyFont="1" applyFill="1" applyBorder="1" applyAlignment="1">
      <alignment wrapText="1"/>
    </xf>
    <xf numFmtId="0" fontId="24" fillId="2" borderId="1" xfId="2" applyFont="1" applyFill="1" applyBorder="1"/>
    <xf numFmtId="49" fontId="24" fillId="2" borderId="1" xfId="2" applyNumberFormat="1" applyFont="1" applyFill="1" applyBorder="1" applyAlignment="1"/>
    <xf numFmtId="3" fontId="24" fillId="0" borderId="1" xfId="2" applyNumberFormat="1" applyFont="1" applyFill="1" applyBorder="1"/>
    <xf numFmtId="49" fontId="8" fillId="0" borderId="0" xfId="1" applyNumberFormat="1" applyFont="1"/>
    <xf numFmtId="0" fontId="8" fillId="0" borderId="0" xfId="1" applyFont="1" applyAlignment="1">
      <alignment horizontal="right"/>
    </xf>
    <xf numFmtId="3" fontId="8" fillId="0" borderId="0" xfId="1" applyNumberFormat="1" applyFont="1"/>
    <xf numFmtId="0" fontId="4" fillId="0" borderId="0" xfId="1" applyFont="1" applyAlignment="1">
      <alignment horizontal="right"/>
    </xf>
    <xf numFmtId="0" fontId="27" fillId="0" borderId="0" xfId="1" applyFont="1" applyAlignment="1">
      <alignment horizontal="right"/>
    </xf>
    <xf numFmtId="3" fontId="27" fillId="0" borderId="0" xfId="1" applyNumberFormat="1" applyFont="1"/>
    <xf numFmtId="0" fontId="28" fillId="0" borderId="0" xfId="1" applyFont="1" applyAlignment="1">
      <alignment horizontal="right"/>
    </xf>
    <xf numFmtId="3" fontId="28" fillId="0" borderId="0" xfId="1" applyNumberFormat="1" applyFont="1"/>
    <xf numFmtId="4" fontId="17" fillId="0" borderId="0" xfId="1" applyNumberFormat="1" applyFont="1"/>
    <xf numFmtId="0" fontId="17" fillId="0" borderId="0" xfId="1" applyFont="1" applyAlignment="1">
      <alignment wrapText="1"/>
    </xf>
    <xf numFmtId="3" fontId="29" fillId="0" borderId="0" xfId="1" applyNumberFormat="1" applyFont="1"/>
    <xf numFmtId="0" fontId="2" fillId="0" borderId="0" xfId="1" applyFont="1"/>
    <xf numFmtId="0" fontId="4" fillId="0" borderId="0" xfId="1" applyFont="1" applyAlignment="1">
      <alignment wrapText="1"/>
    </xf>
    <xf numFmtId="0" fontId="5" fillId="0" borderId="0" xfId="1" applyFont="1" applyAlignment="1">
      <alignment horizontal="center"/>
    </xf>
    <xf numFmtId="0" fontId="30" fillId="0" borderId="0" xfId="1" applyFont="1" applyAlignment="1">
      <alignment wrapText="1"/>
    </xf>
    <xf numFmtId="0" fontId="30" fillId="0" borderId="1" xfId="1" applyFont="1" applyBorder="1" applyAlignment="1">
      <alignment horizontal="center" vertical="center" wrapText="1"/>
    </xf>
    <xf numFmtId="0" fontId="30" fillId="0" borderId="1" xfId="1" applyFont="1" applyBorder="1" applyAlignment="1">
      <alignment horizontal="center" wrapText="1"/>
    </xf>
    <xf numFmtId="0" fontId="8" fillId="0" borderId="0" xfId="1" applyFont="1" applyAlignment="1">
      <alignment wrapText="1"/>
    </xf>
    <xf numFmtId="0" fontId="4" fillId="0" borderId="1" xfId="1" applyFont="1" applyBorder="1" applyAlignment="1">
      <alignment horizontal="center" wrapText="1"/>
    </xf>
    <xf numFmtId="0" fontId="5" fillId="0" borderId="1" xfId="1" applyFont="1" applyBorder="1" applyAlignment="1">
      <alignment horizontal="left" vertical="top" wrapText="1"/>
    </xf>
    <xf numFmtId="0" fontId="4" fillId="0" borderId="1" xfId="1" applyFont="1" applyBorder="1" applyAlignment="1">
      <alignment horizontal="left" vertical="top" wrapText="1"/>
    </xf>
    <xf numFmtId="0" fontId="4" fillId="0" borderId="1" xfId="1" applyFont="1" applyBorder="1" applyAlignment="1">
      <alignment vertical="top" wrapText="1"/>
    </xf>
    <xf numFmtId="0" fontId="5" fillId="0" borderId="1" xfId="1" applyFont="1" applyBorder="1" applyAlignment="1">
      <alignment vertical="top" wrapText="1"/>
    </xf>
    <xf numFmtId="3" fontId="30" fillId="0" borderId="0" xfId="1" applyNumberFormat="1" applyFont="1" applyAlignment="1">
      <alignment wrapText="1"/>
    </xf>
    <xf numFmtId="0" fontId="4" fillId="0" borderId="1" xfId="1" applyFont="1" applyBorder="1" applyAlignment="1">
      <alignment horizontal="justify" vertical="top" wrapText="1"/>
    </xf>
    <xf numFmtId="3" fontId="4" fillId="0" borderId="1" xfId="1" applyNumberFormat="1" applyFont="1" applyBorder="1" applyAlignment="1">
      <alignment horizontal="center" vertical="top" wrapText="1"/>
    </xf>
    <xf numFmtId="0" fontId="5" fillId="0" borderId="1" xfId="1" applyFont="1" applyBorder="1" applyAlignment="1">
      <alignment horizontal="left" vertical="center" wrapText="1"/>
    </xf>
    <xf numFmtId="0" fontId="4" fillId="0" borderId="1" xfId="1" applyFont="1" applyBorder="1" applyAlignment="1">
      <alignment horizontal="center" vertical="top" wrapText="1"/>
    </xf>
    <xf numFmtId="0" fontId="4" fillId="0" borderId="1" xfId="1" applyFont="1" applyBorder="1" applyAlignment="1">
      <alignment horizontal="center" vertical="center" wrapText="1"/>
    </xf>
    <xf numFmtId="0" fontId="4" fillId="0" borderId="0" xfId="1" applyFont="1" applyAlignment="1">
      <alignment horizontal="center" vertical="center" wrapText="1"/>
    </xf>
    <xf numFmtId="0" fontId="5" fillId="0" borderId="0" xfId="1" applyFont="1" applyAlignment="1">
      <alignment vertical="top" wrapText="1"/>
    </xf>
    <xf numFmtId="0" fontId="4" fillId="0" borderId="0" xfId="1" applyFont="1" applyAlignment="1">
      <alignment horizontal="center" vertical="top" wrapText="1"/>
    </xf>
    <xf numFmtId="3" fontId="4" fillId="0" borderId="0" xfId="1" applyNumberFormat="1" applyFont="1" applyAlignment="1">
      <alignment horizontal="center" vertical="top" wrapText="1"/>
    </xf>
    <xf numFmtId="0" fontId="4" fillId="0" borderId="0" xfId="1" applyFont="1" applyAlignment="1">
      <alignment vertical="center"/>
    </xf>
    <xf numFmtId="0" fontId="1" fillId="0" borderId="0" xfId="1" applyAlignment="1">
      <alignment vertical="center"/>
    </xf>
    <xf numFmtId="0" fontId="5" fillId="0" borderId="0" xfId="1" applyFont="1" applyAlignment="1">
      <alignment horizontal="centerContinuous" vertical="center"/>
    </xf>
    <xf numFmtId="0" fontId="1" fillId="0" borderId="0" xfId="1" applyAlignment="1">
      <alignment horizontal="centerContinuous" vertical="center"/>
    </xf>
    <xf numFmtId="0" fontId="4" fillId="0" borderId="0" xfId="1" applyFont="1"/>
    <xf numFmtId="0" fontId="1" fillId="0" borderId="4" xfId="1" applyBorder="1" applyAlignment="1">
      <alignment horizontal="center" vertical="center"/>
    </xf>
    <xf numFmtId="0" fontId="31" fillId="0" borderId="0" xfId="1" applyFont="1"/>
    <xf numFmtId="0" fontId="4" fillId="0" borderId="0" xfId="1" applyFont="1" applyAlignment="1">
      <alignment horizontal="justify" vertical="top"/>
    </xf>
    <xf numFmtId="0" fontId="8" fillId="0" borderId="0" xfId="1" applyFont="1" applyAlignment="1">
      <alignment horizontal="center"/>
    </xf>
    <xf numFmtId="0" fontId="4" fillId="0" borderId="0" xfId="1" applyFont="1" applyAlignment="1">
      <alignment horizontal="centerContinuous"/>
    </xf>
    <xf numFmtId="0" fontId="8" fillId="0" borderId="0" xfId="1" applyFont="1" applyAlignment="1">
      <alignment horizontal="centerContinuous"/>
    </xf>
    <xf numFmtId="3" fontId="4" fillId="0" borderId="1" xfId="1" applyNumberFormat="1" applyFont="1" applyBorder="1" applyAlignment="1">
      <alignment horizontal="right" wrapText="1"/>
    </xf>
    <xf numFmtId="0" fontId="4" fillId="0" borderId="1" xfId="1" applyFont="1" applyBorder="1" applyAlignment="1">
      <alignment vertical="center"/>
    </xf>
    <xf numFmtId="3" fontId="4" fillId="0" borderId="1" xfId="1" applyNumberFormat="1" applyFont="1" applyBorder="1" applyAlignment="1">
      <alignment horizontal="right" vertical="top" wrapText="1"/>
    </xf>
    <xf numFmtId="0" fontId="4" fillId="0" borderId="0" xfId="1" applyFont="1" applyAlignment="1">
      <alignment horizontal="centerContinuous" vertical="top" wrapText="1"/>
    </xf>
    <xf numFmtId="0" fontId="5" fillId="0" borderId="0" xfId="1" applyFont="1" applyAlignment="1">
      <alignment horizontal="centerContinuous"/>
    </xf>
    <xf numFmtId="0" fontId="8" fillId="0" borderId="0" xfId="1" applyFont="1" applyAlignment="1">
      <alignment horizontal="centerContinuous" wrapText="1"/>
    </xf>
    <xf numFmtId="0" fontId="4" fillId="0" borderId="0" xfId="1" applyFont="1" applyAlignment="1">
      <alignment horizontal="center"/>
    </xf>
    <xf numFmtId="0" fontId="4" fillId="0" borderId="0" xfId="1" applyFont="1" applyAlignment="1">
      <alignment vertical="top" wrapText="1"/>
    </xf>
    <xf numFmtId="0" fontId="31" fillId="0" borderId="1" xfId="1" applyFont="1" applyBorder="1" applyAlignment="1">
      <alignment horizontal="center" vertical="top" wrapText="1"/>
    </xf>
    <xf numFmtId="0" fontId="31" fillId="0" borderId="1" xfId="1" applyFont="1" applyBorder="1" applyAlignment="1">
      <alignment vertical="top" wrapText="1"/>
    </xf>
    <xf numFmtId="0" fontId="32" fillId="0" borderId="1" xfId="1" applyFont="1" applyBorder="1" applyAlignment="1">
      <alignment horizontal="center" vertical="top" wrapText="1"/>
    </xf>
    <xf numFmtId="3" fontId="31" fillId="0" borderId="1" xfId="1" applyNumberFormat="1" applyFont="1" applyBorder="1" applyAlignment="1">
      <alignment vertical="top" wrapText="1"/>
    </xf>
    <xf numFmtId="0" fontId="32" fillId="0" borderId="0" xfId="1" applyFont="1" applyAlignment="1">
      <alignment vertical="top"/>
    </xf>
    <xf numFmtId="0" fontId="8" fillId="0" borderId="0" xfId="1" applyFont="1" applyAlignment="1">
      <alignment vertical="center"/>
    </xf>
    <xf numFmtId="0" fontId="8" fillId="0" borderId="0" xfId="1" applyFont="1" applyAlignment="1">
      <alignment horizontal="centerContinuous" vertical="center"/>
    </xf>
    <xf numFmtId="0" fontId="8" fillId="0" borderId="4" xfId="1" applyFont="1" applyBorder="1" applyAlignment="1">
      <alignment horizontal="center" vertical="center"/>
    </xf>
    <xf numFmtId="0" fontId="4" fillId="0" borderId="0" xfId="1" applyFont="1" applyAlignment="1">
      <alignment horizontal="left"/>
    </xf>
    <xf numFmtId="12" fontId="4" fillId="0" borderId="0" xfId="1" applyNumberFormat="1" applyFont="1" applyAlignment="1">
      <alignment horizontal="center"/>
    </xf>
    <xf numFmtId="0" fontId="33" fillId="0" borderId="0" xfId="1" applyFont="1"/>
    <xf numFmtId="3" fontId="33" fillId="0" borderId="0" xfId="1" applyNumberFormat="1" applyFont="1" applyProtection="1">
      <protection hidden="1"/>
    </xf>
    <xf numFmtId="0" fontId="30" fillId="0" borderId="1" xfId="1" applyFont="1" applyBorder="1" applyAlignment="1">
      <alignment wrapText="1"/>
    </xf>
    <xf numFmtId="0" fontId="31" fillId="0" borderId="0" xfId="1" applyFont="1" applyAlignment="1">
      <alignment wrapText="1"/>
    </xf>
    <xf numFmtId="0" fontId="4" fillId="0" borderId="3" xfId="1" applyFont="1" applyBorder="1" applyAlignment="1">
      <alignment horizontal="center" vertical="center"/>
    </xf>
    <xf numFmtId="49" fontId="5" fillId="0" borderId="0" xfId="1" applyNumberFormat="1" applyFont="1"/>
    <xf numFmtId="0" fontId="4" fillId="0" borderId="4" xfId="1" applyFont="1" applyBorder="1" applyAlignment="1">
      <alignment horizontal="center" vertical="center"/>
    </xf>
    <xf numFmtId="0" fontId="5" fillId="0" borderId="4" xfId="1" applyFont="1" applyBorder="1" applyAlignment="1">
      <alignment horizontal="center" vertical="center"/>
    </xf>
    <xf numFmtId="165" fontId="5" fillId="0" borderId="4" xfId="1" applyNumberFormat="1" applyFont="1" applyBorder="1" applyAlignment="1">
      <alignment horizontal="center"/>
    </xf>
    <xf numFmtId="0" fontId="31" fillId="0" borderId="10" xfId="1" applyFont="1" applyBorder="1"/>
    <xf numFmtId="0" fontId="5" fillId="0" borderId="3" xfId="1" applyFont="1" applyBorder="1" applyAlignment="1">
      <alignment horizontal="center" vertical="center"/>
    </xf>
    <xf numFmtId="0" fontId="31" fillId="0" borderId="0" xfId="1" applyFont="1" applyAlignment="1">
      <alignment horizontal="center" wrapText="1"/>
    </xf>
    <xf numFmtId="14" fontId="5" fillId="0" borderId="4" xfId="1" applyNumberFormat="1" applyFont="1" applyBorder="1" applyAlignment="1">
      <alignment horizontal="center"/>
    </xf>
    <xf numFmtId="14" fontId="5" fillId="0" borderId="0" xfId="1" applyNumberFormat="1" applyFont="1" applyAlignment="1">
      <alignment horizontal="center" vertical="center"/>
    </xf>
    <xf numFmtId="0" fontId="8" fillId="0" borderId="10" xfId="1" applyFont="1" applyBorder="1"/>
    <xf numFmtId="0" fontId="31" fillId="0" borderId="0" xfId="1" applyFont="1" applyAlignment="1">
      <alignment horizontal="right"/>
    </xf>
    <xf numFmtId="0" fontId="31" fillId="0" borderId="3" xfId="1" applyFont="1" applyBorder="1" applyAlignment="1">
      <alignment horizontal="center" vertical="center" wrapText="1"/>
    </xf>
    <xf numFmtId="0" fontId="31" fillId="0" borderId="3" xfId="1" applyFont="1" applyBorder="1" applyAlignment="1">
      <alignment horizontal="center" vertical="center"/>
    </xf>
    <xf numFmtId="0" fontId="40" fillId="0" borderId="0" xfId="1" applyFont="1" applyAlignment="1">
      <alignment horizontal="centerContinuous"/>
    </xf>
    <xf numFmtId="0" fontId="6" fillId="0" borderId="6" xfId="1" applyFont="1" applyBorder="1"/>
    <xf numFmtId="0" fontId="8" fillId="0" borderId="19" xfId="1" applyFont="1" applyBorder="1"/>
    <xf numFmtId="0" fontId="8" fillId="0" borderId="20" xfId="1" applyFont="1" applyBorder="1"/>
    <xf numFmtId="0" fontId="41" fillId="0" borderId="21" xfId="1" applyFont="1" applyBorder="1" applyAlignment="1">
      <alignment horizontal="left" vertical="top"/>
    </xf>
    <xf numFmtId="0" fontId="8" fillId="0" borderId="22" xfId="1" applyFont="1" applyBorder="1" applyAlignment="1">
      <alignment horizontal="left" vertical="top"/>
    </xf>
    <xf numFmtId="0" fontId="8" fillId="0" borderId="23" xfId="1" applyFont="1" applyBorder="1" applyAlignment="1">
      <alignment horizontal="left" vertical="top"/>
    </xf>
    <xf numFmtId="0" fontId="41" fillId="0" borderId="24" xfId="1" applyFont="1" applyBorder="1" applyAlignment="1">
      <alignment horizontal="left" vertical="top"/>
    </xf>
    <xf numFmtId="0" fontId="8" fillId="0" borderId="25" xfId="1" applyFont="1" applyBorder="1" applyAlignment="1">
      <alignment horizontal="left" vertical="top"/>
    </xf>
    <xf numFmtId="0" fontId="8" fillId="0" borderId="26" xfId="1" applyFont="1" applyBorder="1" applyAlignment="1">
      <alignment horizontal="left" vertical="top"/>
    </xf>
    <xf numFmtId="0" fontId="41" fillId="0" borderId="18" xfId="1" applyFont="1" applyBorder="1"/>
    <xf numFmtId="0" fontId="41" fillId="0" borderId="21" xfId="1" applyFont="1" applyBorder="1"/>
    <xf numFmtId="0" fontId="8" fillId="0" borderId="22" xfId="1" applyFont="1" applyBorder="1"/>
    <xf numFmtId="0" fontId="8" fillId="0" borderId="23" xfId="1" applyFont="1" applyBorder="1"/>
    <xf numFmtId="0" fontId="41" fillId="0" borderId="24" xfId="1" applyFont="1" applyBorder="1"/>
    <xf numFmtId="0" fontId="8" fillId="0" borderId="25" xfId="1" applyFont="1" applyBorder="1"/>
    <xf numFmtId="0" fontId="8" fillId="0" borderId="26" xfId="1" applyFont="1" applyBorder="1"/>
    <xf numFmtId="0" fontId="8" fillId="0" borderId="18" xfId="1" applyFont="1" applyBorder="1"/>
    <xf numFmtId="0" fontId="8" fillId="0" borderId="6" xfId="1" applyFont="1" applyBorder="1"/>
    <xf numFmtId="0" fontId="42" fillId="0" borderId="21" xfId="1" applyFont="1" applyBorder="1"/>
    <xf numFmtId="0" fontId="42" fillId="0" borderId="24" xfId="1" applyFont="1" applyBorder="1"/>
    <xf numFmtId="37" fontId="41" fillId="0" borderId="0" xfId="4" applyNumberFormat="1" applyFont="1" applyFill="1" applyBorder="1"/>
    <xf numFmtId="0" fontId="6" fillId="0" borderId="18" xfId="1" applyFont="1" applyBorder="1"/>
    <xf numFmtId="0" fontId="8" fillId="0" borderId="21" xfId="1" applyFont="1" applyBorder="1"/>
    <xf numFmtId="0" fontId="8" fillId="0" borderId="24" xfId="1" applyFont="1" applyBorder="1"/>
    <xf numFmtId="0" fontId="41" fillId="0" borderId="0" xfId="1" applyFont="1"/>
    <xf numFmtId="0" fontId="6" fillId="0" borderId="18" xfId="1" applyFont="1" applyBorder="1" applyAlignment="1">
      <alignment horizontal="left"/>
    </xf>
    <xf numFmtId="0" fontId="8" fillId="0" borderId="18" xfId="1" applyFont="1" applyBorder="1" applyAlignment="1">
      <alignment horizontal="centerContinuous"/>
    </xf>
    <xf numFmtId="0" fontId="8" fillId="0" borderId="19" xfId="1" applyFont="1" applyBorder="1" applyAlignment="1">
      <alignment horizontal="centerContinuous"/>
    </xf>
    <xf numFmtId="0" fontId="8" fillId="0" borderId="20" xfId="1" applyFont="1" applyBorder="1" applyAlignment="1">
      <alignment horizontal="centerContinuous"/>
    </xf>
    <xf numFmtId="0" fontId="41" fillId="0" borderId="6" xfId="1" applyFont="1" applyBorder="1" applyAlignment="1">
      <alignment vertical="center"/>
    </xf>
    <xf numFmtId="0" fontId="8" fillId="0" borderId="6" xfId="1" applyFont="1" applyBorder="1" applyAlignment="1">
      <alignment vertical="center"/>
    </xf>
    <xf numFmtId="0" fontId="44" fillId="0" borderId="18" xfId="1" applyFont="1" applyBorder="1" applyAlignment="1">
      <alignment horizontal="centerContinuous"/>
    </xf>
    <xf numFmtId="0" fontId="45" fillId="0" borderId="0" xfId="1" applyFont="1" applyAlignment="1">
      <alignment horizontal="center"/>
    </xf>
    <xf numFmtId="0" fontId="46" fillId="0" borderId="0" xfId="1" applyFont="1" applyAlignment="1">
      <alignment horizontal="center"/>
    </xf>
    <xf numFmtId="0" fontId="48" fillId="0" borderId="0" xfId="5" applyFont="1"/>
    <xf numFmtId="0" fontId="47" fillId="0" borderId="0" xfId="5"/>
    <xf numFmtId="0" fontId="37" fillId="0" borderId="0" xfId="5" applyFont="1" applyAlignment="1">
      <alignment wrapText="1"/>
    </xf>
    <xf numFmtId="0" fontId="49" fillId="0" borderId="0" xfId="5" applyFont="1" applyAlignment="1">
      <alignment horizontal="center"/>
    </xf>
    <xf numFmtId="0" fontId="37" fillId="0" borderId="0" xfId="5" applyFont="1"/>
    <xf numFmtId="0" fontId="50" fillId="0" borderId="1" xfId="5" applyFont="1" applyBorder="1"/>
    <xf numFmtId="0" fontId="50" fillId="0" borderId="0" xfId="5" applyFont="1"/>
    <xf numFmtId="166" fontId="47" fillId="0" borderId="1" xfId="4" applyNumberFormat="1" applyFont="1" applyFill="1" applyBorder="1"/>
    <xf numFmtId="166" fontId="37" fillId="0" borderId="1" xfId="4" applyNumberFormat="1" applyFont="1" applyFill="1" applyBorder="1"/>
    <xf numFmtId="0" fontId="51" fillId="0" borderId="0" xfId="5" applyFont="1" applyAlignment="1">
      <alignment horizontal="center"/>
    </xf>
    <xf numFmtId="0" fontId="52" fillId="0" borderId="0" xfId="5" applyFont="1"/>
    <xf numFmtId="0" fontId="53" fillId="0" borderId="0" xfId="5" applyFont="1"/>
    <xf numFmtId="4" fontId="47" fillId="0" borderId="0" xfId="5" applyNumberFormat="1"/>
    <xf numFmtId="0" fontId="55" fillId="0" borderId="0" xfId="1" applyFont="1"/>
    <xf numFmtId="0" fontId="54" fillId="0" borderId="0" xfId="6" applyFont="1" applyAlignment="1">
      <alignment horizontal="center"/>
    </xf>
    <xf numFmtId="0" fontId="56" fillId="0" borderId="0" xfId="6" applyFont="1" applyAlignment="1">
      <alignment horizontal="center" vertical="center"/>
    </xf>
    <xf numFmtId="0" fontId="37" fillId="0" borderId="0" xfId="6" applyFont="1" applyAlignment="1">
      <alignment horizontal="center"/>
    </xf>
    <xf numFmtId="0" fontId="55" fillId="0" borderId="0" xfId="1" applyFont="1" applyAlignment="1">
      <alignment horizontal="center" vertical="center"/>
    </xf>
    <xf numFmtId="0" fontId="37" fillId="0" borderId="1" xfId="6" applyFont="1" applyBorder="1"/>
    <xf numFmtId="166" fontId="37" fillId="0" borderId="1" xfId="4" applyNumberFormat="1" applyFont="1" applyBorder="1"/>
    <xf numFmtId="166" fontId="37" fillId="5" borderId="1" xfId="4" applyNumberFormat="1" applyFont="1" applyFill="1" applyBorder="1"/>
    <xf numFmtId="166" fontId="57" fillId="0" borderId="1" xfId="4" applyNumberFormat="1" applyFont="1" applyFill="1" applyBorder="1"/>
    <xf numFmtId="1" fontId="37" fillId="0" borderId="1" xfId="6" applyNumberFormat="1" applyFont="1" applyBorder="1"/>
    <xf numFmtId="0" fontId="58" fillId="0" borderId="0" xfId="1" applyFont="1"/>
    <xf numFmtId="0" fontId="55" fillId="5" borderId="0" xfId="1" applyFont="1" applyFill="1"/>
    <xf numFmtId="0" fontId="1" fillId="0" borderId="0" xfId="1" applyAlignment="1">
      <alignment wrapText="1"/>
    </xf>
    <xf numFmtId="0" fontId="59" fillId="6" borderId="0" xfId="1" applyFont="1" applyFill="1"/>
    <xf numFmtId="49" fontId="1" fillId="0" borderId="0" xfId="1" applyNumberFormat="1"/>
    <xf numFmtId="0" fontId="1" fillId="0" borderId="0" xfId="1" applyAlignment="1">
      <alignment horizontal="right"/>
    </xf>
    <xf numFmtId="49" fontId="1" fillId="0" borderId="1" xfId="1" applyNumberFormat="1" applyBorder="1"/>
    <xf numFmtId="49" fontId="1" fillId="0" borderId="13" xfId="1" applyNumberFormat="1" applyBorder="1"/>
    <xf numFmtId="49" fontId="1" fillId="0" borderId="3" xfId="1" applyNumberFormat="1" applyBorder="1"/>
    <xf numFmtId="0" fontId="60" fillId="0" borderId="0" xfId="1" applyFont="1"/>
    <xf numFmtId="0" fontId="1" fillId="0" borderId="7" xfId="1" applyBorder="1"/>
    <xf numFmtId="0" fontId="61" fillId="0" borderId="5" xfId="1" applyFont="1" applyBorder="1"/>
    <xf numFmtId="0" fontId="1" fillId="0" borderId="5" xfId="1" applyBorder="1"/>
    <xf numFmtId="0" fontId="62" fillId="0" borderId="5" xfId="1" applyFont="1" applyBorder="1" applyAlignment="1">
      <alignment horizontal="center" vertical="center"/>
    </xf>
    <xf numFmtId="0" fontId="1" fillId="0" borderId="8" xfId="1" applyBorder="1"/>
    <xf numFmtId="0" fontId="63" fillId="0" borderId="1" xfId="1" applyFont="1" applyBorder="1" applyAlignment="1">
      <alignment horizontal="center" vertical="center"/>
    </xf>
    <xf numFmtId="49" fontId="63" fillId="0" borderId="1" xfId="1" applyNumberFormat="1" applyFont="1" applyBorder="1" applyAlignment="1">
      <alignment horizontal="right"/>
    </xf>
    <xf numFmtId="0" fontId="63" fillId="7" borderId="1" xfId="1" applyFont="1" applyFill="1" applyBorder="1" applyAlignment="1">
      <alignment horizontal="center" vertical="center"/>
    </xf>
    <xf numFmtId="0" fontId="1" fillId="0" borderId="11" xfId="1" applyBorder="1"/>
    <xf numFmtId="49" fontId="63" fillId="0" borderId="1" xfId="1" applyNumberFormat="1" applyFont="1" applyBorder="1" applyAlignment="1">
      <alignment horizontal="center" vertical="center"/>
    </xf>
    <xf numFmtId="0" fontId="63" fillId="0" borderId="1" xfId="1" applyFont="1" applyBorder="1"/>
    <xf numFmtId="49" fontId="63" fillId="0" borderId="1" xfId="1" applyNumberFormat="1" applyFont="1" applyBorder="1" applyAlignment="1">
      <alignment horizontal="right" vertical="center"/>
    </xf>
    <xf numFmtId="0" fontId="63" fillId="7" borderId="1" xfId="1" applyFont="1" applyFill="1" applyBorder="1" applyAlignment="1">
      <alignment horizontal="center"/>
    </xf>
    <xf numFmtId="0" fontId="62" fillId="0" borderId="0" xfId="1" applyFont="1"/>
    <xf numFmtId="0" fontId="1" fillId="0" borderId="10" xfId="1" applyBorder="1"/>
    <xf numFmtId="0" fontId="1" fillId="0" borderId="13" xfId="1" applyBorder="1"/>
    <xf numFmtId="0" fontId="1" fillId="0" borderId="3" xfId="1" applyBorder="1"/>
    <xf numFmtId="0" fontId="1" fillId="0" borderId="14" xfId="1" applyBorder="1"/>
    <xf numFmtId="0" fontId="17" fillId="0" borderId="21" xfId="1" applyFont="1" applyBorder="1"/>
    <xf numFmtId="0" fontId="17" fillId="0" borderId="22" xfId="1" applyFont="1" applyBorder="1"/>
    <xf numFmtId="0" fontId="17" fillId="0" borderId="23" xfId="1" applyFont="1" applyBorder="1"/>
    <xf numFmtId="0" fontId="17" fillId="0" borderId="27" xfId="1" applyFont="1" applyBorder="1"/>
    <xf numFmtId="0" fontId="17" fillId="7" borderId="0" xfId="1" applyFont="1" applyFill="1"/>
    <xf numFmtId="0" fontId="17" fillId="0" borderId="1" xfId="1" applyFont="1" applyBorder="1"/>
    <xf numFmtId="0" fontId="17" fillId="0" borderId="28" xfId="1" applyFont="1" applyBorder="1"/>
    <xf numFmtId="0" fontId="17" fillId="7" borderId="1" xfId="1" applyFont="1" applyFill="1" applyBorder="1"/>
    <xf numFmtId="0" fontId="1" fillId="0" borderId="24" xfId="1" applyBorder="1"/>
    <xf numFmtId="0" fontId="1" fillId="0" borderId="25" xfId="1" applyBorder="1"/>
    <xf numFmtId="0" fontId="1" fillId="0" borderId="26" xfId="1" applyBorder="1"/>
    <xf numFmtId="0" fontId="44" fillId="0" borderId="0" xfId="1" applyFont="1"/>
    <xf numFmtId="0" fontId="1" fillId="5" borderId="1" xfId="1" applyFill="1" applyBorder="1"/>
    <xf numFmtId="0" fontId="1" fillId="5" borderId="0" xfId="1" applyFill="1"/>
    <xf numFmtId="0" fontId="65" fillId="0" borderId="0" xfId="1" applyFont="1"/>
    <xf numFmtId="0" fontId="1" fillId="0" borderId="21" xfId="1" applyBorder="1"/>
    <xf numFmtId="0" fontId="1" fillId="0" borderId="22" xfId="1" applyBorder="1"/>
    <xf numFmtId="0" fontId="1" fillId="0" borderId="23" xfId="1" applyBorder="1"/>
    <xf numFmtId="49" fontId="1" fillId="0" borderId="0" xfId="1" applyNumberFormat="1" applyAlignment="1">
      <alignment horizontal="right"/>
    </xf>
    <xf numFmtId="0" fontId="1" fillId="0" borderId="28" xfId="1" applyBorder="1"/>
    <xf numFmtId="0" fontId="1" fillId="0" borderId="27" xfId="1" applyBorder="1"/>
    <xf numFmtId="49" fontId="8" fillId="0" borderId="0" xfId="1" applyNumberFormat="1" applyFont="1" applyAlignment="1">
      <alignment horizontal="right"/>
    </xf>
    <xf numFmtId="49" fontId="8" fillId="0" borderId="0" xfId="1" applyNumberFormat="1" applyFont="1" applyAlignment="1">
      <alignment horizontal="right" wrapText="1"/>
    </xf>
    <xf numFmtId="3" fontId="24" fillId="8" borderId="1" xfId="2" applyNumberFormat="1" applyFont="1" applyFill="1" applyBorder="1"/>
    <xf numFmtId="0" fontId="5" fillId="0" borderId="1" xfId="1" applyFont="1" applyBorder="1" applyAlignment="1">
      <alignment horizontal="left" wrapText="1"/>
    </xf>
    <xf numFmtId="49" fontId="25" fillId="0" borderId="1" xfId="1" applyNumberFormat="1" applyFont="1" applyBorder="1" applyAlignment="1">
      <alignment horizontal="right"/>
    </xf>
    <xf numFmtId="3" fontId="24" fillId="9" borderId="1" xfId="2" applyNumberFormat="1" applyFont="1" applyFill="1" applyBorder="1"/>
    <xf numFmtId="0" fontId="56" fillId="0" borderId="1" xfId="5" applyFont="1" applyBorder="1"/>
    <xf numFmtId="0" fontId="56" fillId="0" borderId="0" xfId="5" applyFont="1"/>
    <xf numFmtId="166" fontId="38" fillId="0" borderId="1" xfId="4" applyNumberFormat="1" applyFont="1" applyFill="1" applyBorder="1"/>
    <xf numFmtId="0" fontId="38" fillId="0" borderId="0" xfId="5" applyFont="1"/>
    <xf numFmtId="3" fontId="47" fillId="0" borderId="0" xfId="5" applyNumberFormat="1"/>
    <xf numFmtId="166" fontId="47" fillId="0" borderId="0" xfId="5" applyNumberFormat="1"/>
    <xf numFmtId="0" fontId="47" fillId="0" borderId="0" xfId="5" applyAlignment="1">
      <alignment horizontal="right"/>
    </xf>
    <xf numFmtId="166" fontId="57" fillId="10" borderId="1" xfId="4" applyNumberFormat="1" applyFont="1" applyFill="1" applyBorder="1"/>
    <xf numFmtId="0" fontId="9" fillId="0" borderId="0" xfId="1" applyFont="1"/>
    <xf numFmtId="0" fontId="10" fillId="0" borderId="0" xfId="1" applyFont="1"/>
    <xf numFmtId="0" fontId="8" fillId="0" borderId="3" xfId="1" applyFont="1" applyBorder="1" applyAlignment="1">
      <alignment horizontal="center"/>
    </xf>
    <xf numFmtId="0" fontId="4" fillId="0" borderId="0" xfId="1" applyFont="1" applyAlignment="1">
      <alignment horizontal="left" vertical="top"/>
    </xf>
    <xf numFmtId="0" fontId="4" fillId="0" borderId="0" xfId="1" applyFont="1" applyAlignment="1">
      <alignment horizontal="left" wrapText="1"/>
    </xf>
    <xf numFmtId="49" fontId="4" fillId="11" borderId="1" xfId="2" applyNumberFormat="1" applyFont="1" applyFill="1" applyBorder="1"/>
    <xf numFmtId="0" fontId="4" fillId="11" borderId="1" xfId="2" applyFont="1" applyFill="1" applyBorder="1" applyAlignment="1">
      <alignment wrapText="1"/>
    </xf>
    <xf numFmtId="3" fontId="4" fillId="11" borderId="1" xfId="2" applyNumberFormat="1" applyFont="1" applyFill="1" applyBorder="1"/>
    <xf numFmtId="49" fontId="4" fillId="11" borderId="1" xfId="2" applyNumberFormat="1" applyFont="1" applyFill="1" applyBorder="1" applyAlignment="1">
      <alignment wrapText="1"/>
    </xf>
    <xf numFmtId="49" fontId="20" fillId="11" borderId="1" xfId="1" applyNumberFormat="1" applyFont="1" applyFill="1" applyBorder="1" applyAlignment="1">
      <alignment horizontal="left"/>
    </xf>
    <xf numFmtId="0" fontId="20" fillId="11" borderId="1" xfId="1" applyFont="1" applyFill="1" applyBorder="1"/>
    <xf numFmtId="3" fontId="20" fillId="11" borderId="1" xfId="1" applyNumberFormat="1" applyFont="1" applyFill="1" applyBorder="1"/>
    <xf numFmtId="49" fontId="4" fillId="11" borderId="1" xfId="1" applyNumberFormat="1" applyFont="1" applyFill="1" applyBorder="1"/>
    <xf numFmtId="49" fontId="4" fillId="11" borderId="1" xfId="1" applyNumberFormat="1" applyFont="1" applyFill="1" applyBorder="1" applyAlignment="1">
      <alignment wrapText="1"/>
    </xf>
    <xf numFmtId="3" fontId="4" fillId="11" borderId="1" xfId="1" applyNumberFormat="1" applyFont="1" applyFill="1" applyBorder="1"/>
    <xf numFmtId="49" fontId="20" fillId="11" borderId="1" xfId="1" applyNumberFormat="1" applyFont="1" applyFill="1" applyBorder="1"/>
    <xf numFmtId="49" fontId="20" fillId="11" borderId="1" xfId="2" applyNumberFormat="1" applyFont="1" applyFill="1" applyBorder="1"/>
    <xf numFmtId="3" fontId="20" fillId="11" borderId="1" xfId="2" applyNumberFormat="1" applyFont="1" applyFill="1" applyBorder="1"/>
    <xf numFmtId="49" fontId="23" fillId="11" borderId="1" xfId="1" applyNumberFormat="1" applyFont="1" applyFill="1" applyBorder="1"/>
    <xf numFmtId="49" fontId="20" fillId="11" borderId="1" xfId="1" applyNumberFormat="1" applyFont="1" applyFill="1" applyBorder="1" applyAlignment="1">
      <alignment wrapText="1"/>
    </xf>
    <xf numFmtId="0" fontId="20" fillId="11" borderId="1" xfId="1" applyFont="1" applyFill="1" applyBorder="1" applyAlignment="1">
      <alignment wrapText="1"/>
    </xf>
    <xf numFmtId="0" fontId="23" fillId="11" borderId="1" xfId="1" applyFont="1" applyFill="1" applyBorder="1"/>
    <xf numFmtId="49" fontId="25" fillId="11" borderId="1" xfId="1" applyNumberFormat="1" applyFont="1" applyFill="1" applyBorder="1"/>
    <xf numFmtId="49" fontId="25" fillId="11" borderId="1" xfId="1" applyNumberFormat="1" applyFont="1" applyFill="1" applyBorder="1" applyAlignment="1">
      <alignment wrapText="1"/>
    </xf>
    <xf numFmtId="3" fontId="25" fillId="11" borderId="1" xfId="1" applyNumberFormat="1" applyFont="1" applyFill="1" applyBorder="1"/>
    <xf numFmtId="0" fontId="25" fillId="11" borderId="1" xfId="1" applyFont="1" applyFill="1" applyBorder="1" applyAlignment="1">
      <alignment wrapText="1"/>
    </xf>
    <xf numFmtId="49" fontId="25" fillId="11" borderId="1" xfId="2" applyNumberFormat="1" applyFont="1" applyFill="1" applyBorder="1"/>
    <xf numFmtId="0" fontId="25" fillId="11" borderId="1" xfId="2" applyFont="1" applyFill="1" applyBorder="1"/>
    <xf numFmtId="3" fontId="25" fillId="11" borderId="1" xfId="2" applyNumberFormat="1" applyFont="1" applyFill="1" applyBorder="1"/>
    <xf numFmtId="0" fontId="25" fillId="11" borderId="1" xfId="2" applyFont="1" applyFill="1" applyBorder="1" applyAlignment="1">
      <alignment wrapText="1"/>
    </xf>
    <xf numFmtId="0" fontId="25" fillId="11" borderId="1" xfId="1" applyFont="1" applyFill="1" applyBorder="1"/>
    <xf numFmtId="0" fontId="26" fillId="11" borderId="1" xfId="1" applyFont="1" applyFill="1" applyBorder="1"/>
    <xf numFmtId="0" fontId="23" fillId="11" borderId="1" xfId="1" applyFont="1" applyFill="1" applyBorder="1" applyAlignment="1">
      <alignment wrapText="1"/>
    </xf>
    <xf numFmtId="0" fontId="20" fillId="11" borderId="1" xfId="1" applyFont="1" applyFill="1" applyBorder="1" applyAlignment="1">
      <alignment horizontal="left"/>
    </xf>
    <xf numFmtId="3" fontId="20" fillId="11" borderId="1" xfId="1" applyNumberFormat="1" applyFont="1" applyFill="1" applyBorder="1" applyAlignment="1">
      <alignment wrapText="1"/>
    </xf>
    <xf numFmtId="49" fontId="20" fillId="11" borderId="1" xfId="1" applyNumberFormat="1" applyFont="1" applyFill="1" applyBorder="1" applyAlignment="1">
      <alignment horizontal="right" wrapText="1"/>
    </xf>
    <xf numFmtId="49" fontId="20" fillId="11" borderId="1" xfId="1" applyNumberFormat="1" applyFont="1" applyFill="1" applyBorder="1" applyAlignment="1">
      <alignment horizontal="right"/>
    </xf>
    <xf numFmtId="49" fontId="25" fillId="11" borderId="1" xfId="1" applyNumberFormat="1" applyFont="1" applyFill="1" applyBorder="1" applyAlignment="1">
      <alignment horizontal="right"/>
    </xf>
    <xf numFmtId="49" fontId="25" fillId="11" borderId="1" xfId="2" applyNumberFormat="1" applyFont="1" applyFill="1" applyBorder="1" applyAlignment="1">
      <alignment wrapText="1"/>
    </xf>
    <xf numFmtId="49" fontId="26" fillId="11" borderId="1" xfId="1" applyNumberFormat="1" applyFont="1" applyFill="1" applyBorder="1" applyAlignment="1">
      <alignment wrapText="1"/>
    </xf>
    <xf numFmtId="0" fontId="4" fillId="11" borderId="1" xfId="1" applyFont="1" applyFill="1" applyBorder="1" applyAlignment="1">
      <alignment horizontal="center" vertical="top" wrapText="1"/>
    </xf>
    <xf numFmtId="0" fontId="4" fillId="11" borderId="1" xfId="1" applyFont="1" applyFill="1" applyBorder="1" applyAlignment="1">
      <alignment horizontal="center" wrapText="1"/>
    </xf>
    <xf numFmtId="0" fontId="4" fillId="11" borderId="1" xfId="1" applyFont="1" applyFill="1" applyBorder="1" applyAlignment="1">
      <alignment wrapText="1"/>
    </xf>
    <xf numFmtId="0" fontId="4" fillId="11" borderId="1" xfId="1" applyFont="1" applyFill="1" applyBorder="1" applyAlignment="1">
      <alignment vertical="top" wrapText="1"/>
    </xf>
    <xf numFmtId="0" fontId="30" fillId="11" borderId="1" xfId="1" applyFont="1" applyFill="1" applyBorder="1" applyAlignment="1">
      <alignment vertical="top" wrapText="1"/>
    </xf>
    <xf numFmtId="0" fontId="8" fillId="11" borderId="3" xfId="1" applyFont="1" applyFill="1" applyBorder="1"/>
    <xf numFmtId="3" fontId="4" fillId="11" borderId="1" xfId="1" applyNumberFormat="1" applyFont="1" applyFill="1" applyBorder="1" applyAlignment="1">
      <alignment horizontal="right" wrapText="1"/>
    </xf>
    <xf numFmtId="0" fontId="8" fillId="11" borderId="1" xfId="1" applyFont="1" applyFill="1" applyBorder="1"/>
    <xf numFmtId="3" fontId="4" fillId="11" borderId="1" xfId="1" applyNumberFormat="1" applyFont="1" applyFill="1" applyBorder="1" applyAlignment="1">
      <alignment horizontal="right" vertical="top" wrapText="1"/>
    </xf>
    <xf numFmtId="0" fontId="31" fillId="11" borderId="1" xfId="1" applyFont="1" applyFill="1" applyBorder="1" applyAlignment="1">
      <alignment vertical="top" wrapText="1"/>
    </xf>
    <xf numFmtId="3" fontId="31" fillId="11" borderId="1" xfId="1" applyNumberFormat="1" applyFont="1" applyFill="1" applyBorder="1" applyAlignment="1">
      <alignment vertical="top" wrapText="1"/>
    </xf>
    <xf numFmtId="0" fontId="5" fillId="11" borderId="6" xfId="1" applyFont="1" applyFill="1" applyBorder="1" applyAlignment="1">
      <alignment horizontal="center"/>
    </xf>
    <xf numFmtId="0" fontId="5" fillId="11" borderId="3" xfId="1" applyFont="1" applyFill="1" applyBorder="1" applyAlignment="1">
      <alignment wrapText="1"/>
    </xf>
    <xf numFmtId="0" fontId="36" fillId="11" borderId="6" xfId="1" applyFont="1" applyFill="1" applyBorder="1" applyAlignment="1">
      <alignment horizontal="center"/>
    </xf>
    <xf numFmtId="0" fontId="5" fillId="11" borderId="3" xfId="1" applyFont="1" applyFill="1" applyBorder="1" applyAlignment="1">
      <alignment horizontal="center"/>
    </xf>
    <xf numFmtId="0" fontId="30" fillId="11" borderId="1" xfId="1" applyFont="1" applyFill="1" applyBorder="1" applyAlignment="1">
      <alignment wrapText="1"/>
    </xf>
    <xf numFmtId="3" fontId="30" fillId="11" borderId="1" xfId="1" applyNumberFormat="1" applyFont="1" applyFill="1" applyBorder="1" applyAlignment="1">
      <alignment wrapText="1"/>
    </xf>
    <xf numFmtId="0" fontId="44" fillId="0" borderId="0" xfId="1" applyFont="1" applyAlignment="1">
      <alignment horizontal="left" vertical="center"/>
    </xf>
    <xf numFmtId="0" fontId="49" fillId="11" borderId="1" xfId="5" applyFont="1" applyFill="1" applyBorder="1" applyAlignment="1">
      <alignment horizontal="center"/>
    </xf>
    <xf numFmtId="0" fontId="37" fillId="11" borderId="1" xfId="5" applyFont="1" applyFill="1" applyBorder="1" applyAlignment="1">
      <alignment horizontal="center"/>
    </xf>
    <xf numFmtId="0" fontId="37" fillId="11" borderId="1" xfId="6" applyFont="1" applyFill="1" applyBorder="1" applyAlignment="1">
      <alignment horizontal="center" vertical="center"/>
    </xf>
    <xf numFmtId="0" fontId="37" fillId="11" borderId="1" xfId="6" applyFont="1" applyFill="1" applyBorder="1" applyAlignment="1">
      <alignment horizontal="center" vertical="center" wrapText="1"/>
    </xf>
    <xf numFmtId="0" fontId="37" fillId="11" borderId="1" xfId="6" applyFont="1" applyFill="1" applyBorder="1"/>
    <xf numFmtId="166" fontId="37" fillId="11" borderId="1" xfId="4" applyNumberFormat="1" applyFont="1" applyFill="1" applyBorder="1"/>
    <xf numFmtId="165" fontId="1" fillId="0" borderId="4" xfId="1" applyNumberFormat="1" applyBorder="1" applyAlignment="1">
      <alignment horizontal="center"/>
    </xf>
    <xf numFmtId="165" fontId="8" fillId="0" borderId="4" xfId="1" applyNumberFormat="1" applyFont="1" applyBorder="1" applyAlignment="1">
      <alignment horizontal="center"/>
    </xf>
    <xf numFmtId="0" fontId="1" fillId="11" borderId="3" xfId="1" applyFill="1" applyBorder="1" applyAlignment="1">
      <alignment horizontal="center"/>
    </xf>
    <xf numFmtId="3" fontId="4" fillId="11" borderId="1" xfId="1" applyNumberFormat="1" applyFont="1" applyFill="1" applyBorder="1" applyAlignment="1">
      <alignment horizontal="center" vertical="top" wrapText="1"/>
    </xf>
    <xf numFmtId="0" fontId="5" fillId="0" borderId="0" xfId="1" applyFont="1" applyAlignment="1">
      <alignment vertical="center"/>
    </xf>
    <xf numFmtId="0" fontId="8" fillId="0" borderId="0" xfId="1" applyFont="1" applyAlignment="1">
      <alignment horizontal="left"/>
    </xf>
    <xf numFmtId="0" fontId="32" fillId="0" borderId="0" xfId="1" applyFont="1" applyAlignment="1">
      <alignment horizontal="center" vertical="center"/>
    </xf>
    <xf numFmtId="0" fontId="44" fillId="0" borderId="0" xfId="1" applyFont="1" applyAlignment="1">
      <alignment horizontal="left"/>
    </xf>
    <xf numFmtId="0" fontId="6" fillId="0" borderId="0" xfId="1" applyFont="1"/>
    <xf numFmtId="166" fontId="8" fillId="0" borderId="0" xfId="7" applyNumberFormat="1" applyFont="1" applyFill="1" applyBorder="1" applyAlignment="1">
      <alignment horizontal="right"/>
    </xf>
    <xf numFmtId="3" fontId="8" fillId="0" borderId="0" xfId="1" applyNumberFormat="1" applyFont="1" applyAlignment="1">
      <alignment wrapText="1"/>
    </xf>
    <xf numFmtId="3" fontId="66" fillId="0" borderId="6" xfId="4" applyNumberFormat="1" applyFont="1" applyBorder="1" applyAlignment="1">
      <alignment horizontal="right"/>
    </xf>
    <xf numFmtId="3" fontId="66" fillId="11" borderId="6" xfId="4" applyNumberFormat="1" applyFont="1" applyFill="1" applyBorder="1" applyAlignment="1">
      <alignment horizontal="right"/>
    </xf>
    <xf numFmtId="3" fontId="66" fillId="0" borderId="6" xfId="1" applyNumberFormat="1" applyFont="1" applyBorder="1" applyAlignment="1">
      <alignment horizontal="right"/>
    </xf>
    <xf numFmtId="3" fontId="66" fillId="11" borderId="6" xfId="1" applyNumberFormat="1" applyFont="1" applyFill="1" applyBorder="1" applyAlignment="1">
      <alignment horizontal="right"/>
    </xf>
    <xf numFmtId="3" fontId="8" fillId="0" borderId="6" xfId="1" applyNumberFormat="1" applyFont="1" applyBorder="1"/>
    <xf numFmtId="3" fontId="8" fillId="11" borderId="6" xfId="1" applyNumberFormat="1" applyFont="1" applyFill="1" applyBorder="1"/>
    <xf numFmtId="3" fontId="8" fillId="0" borderId="6" xfId="1" applyNumberFormat="1" applyFont="1" applyBorder="1" applyAlignment="1">
      <alignment vertical="center"/>
    </xf>
    <xf numFmtId="3" fontId="8" fillId="11" borderId="6" xfId="1" applyNumberFormat="1" applyFont="1" applyFill="1" applyBorder="1" applyAlignment="1">
      <alignment vertical="center"/>
    </xf>
    <xf numFmtId="0" fontId="8" fillId="0" borderId="6" xfId="1" applyFont="1" applyBorder="1" applyAlignment="1">
      <alignment vertical="center" wrapText="1"/>
    </xf>
    <xf numFmtId="0" fontId="4" fillId="0" borderId="1" xfId="1" quotePrefix="1" applyFont="1" applyBorder="1" applyAlignment="1">
      <alignment horizontal="center" wrapText="1"/>
    </xf>
    <xf numFmtId="0" fontId="4" fillId="0" borderId="1" xfId="1" quotePrefix="1" applyFont="1" applyBorder="1" applyAlignment="1">
      <alignment horizontal="center" vertical="top" wrapText="1"/>
    </xf>
    <xf numFmtId="0" fontId="8" fillId="0" borderId="0" xfId="1" quotePrefix="1" applyFont="1"/>
    <xf numFmtId="0" fontId="68" fillId="0" borderId="0" xfId="0" applyFont="1"/>
    <xf numFmtId="0" fontId="69" fillId="0" borderId="0" xfId="1" applyFont="1"/>
    <xf numFmtId="0" fontId="71" fillId="0" borderId="0" xfId="0" applyFont="1"/>
    <xf numFmtId="0" fontId="71" fillId="0" borderId="0" xfId="0" applyFont="1" applyAlignment="1">
      <alignment horizontal="center" wrapText="1"/>
    </xf>
    <xf numFmtId="0" fontId="71" fillId="0" borderId="0" xfId="0" applyFont="1" applyAlignment="1">
      <alignment horizontal="center"/>
    </xf>
    <xf numFmtId="0" fontId="71" fillId="0" borderId="0" xfId="0" applyFont="1" applyAlignment="1">
      <alignment horizontal="left"/>
    </xf>
    <xf numFmtId="0" fontId="5" fillId="0" borderId="1" xfId="1" applyFont="1" applyBorder="1" applyAlignment="1">
      <alignment horizontal="left" vertical="top"/>
    </xf>
    <xf numFmtId="0" fontId="5" fillId="0" borderId="1" xfId="1" applyFont="1" applyBorder="1" applyAlignment="1">
      <alignment horizontal="left"/>
    </xf>
    <xf numFmtId="0" fontId="5" fillId="0" borderId="1" xfId="1" applyFont="1" applyBorder="1" applyAlignment="1">
      <alignment wrapText="1"/>
    </xf>
    <xf numFmtId="0" fontId="72" fillId="14" borderId="0" xfId="1" applyFont="1" applyFill="1" applyAlignment="1">
      <alignment wrapText="1"/>
    </xf>
    <xf numFmtId="0" fontId="17" fillId="15" borderId="0" xfId="1" applyFont="1" applyFill="1"/>
    <xf numFmtId="3" fontId="17" fillId="15" borderId="0" xfId="1" applyNumberFormat="1" applyFont="1" applyFill="1"/>
    <xf numFmtId="0" fontId="17" fillId="13" borderId="1" xfId="1" applyFont="1" applyFill="1" applyBorder="1"/>
    <xf numFmtId="0" fontId="31" fillId="0" borderId="0" xfId="1" applyFont="1" applyAlignment="1">
      <alignment horizontal="center"/>
    </xf>
    <xf numFmtId="0" fontId="73" fillId="0" borderId="1" xfId="0" applyFont="1" applyBorder="1" applyAlignment="1">
      <alignment horizontal="center" vertical="center" wrapText="1"/>
    </xf>
    <xf numFmtId="0" fontId="73" fillId="0" borderId="1" xfId="0" applyFont="1" applyBorder="1" applyAlignment="1">
      <alignment horizontal="center" vertical="top" wrapText="1"/>
    </xf>
    <xf numFmtId="0" fontId="66" fillId="0" borderId="1" xfId="0" applyFont="1" applyBorder="1" applyAlignment="1">
      <alignment horizontal="center" vertical="top" wrapText="1"/>
    </xf>
    <xf numFmtId="0" fontId="8" fillId="0" borderId="0" xfId="0" applyFont="1"/>
    <xf numFmtId="0" fontId="8" fillId="0" borderId="0" xfId="0" applyFont="1" applyAlignment="1">
      <alignment horizontal="center"/>
    </xf>
    <xf numFmtId="0" fontId="5" fillId="0" borderId="0" xfId="0" applyFont="1" applyAlignment="1">
      <alignment horizontal="center"/>
    </xf>
    <xf numFmtId="0" fontId="76" fillId="0" borderId="0" xfId="0" applyFont="1" applyAlignment="1">
      <alignment vertical="center" wrapText="1"/>
    </xf>
    <xf numFmtId="0" fontId="73" fillId="0" borderId="0" xfId="0" applyFont="1" applyAlignment="1">
      <alignment vertical="center" wrapText="1"/>
    </xf>
    <xf numFmtId="0" fontId="74" fillId="0" borderId="1" xfId="0" applyFont="1" applyBorder="1" applyAlignment="1">
      <alignment horizontal="left" vertical="top" wrapText="1"/>
    </xf>
    <xf numFmtId="0" fontId="73" fillId="0" borderId="1" xfId="0" applyFont="1" applyBorder="1" applyAlignment="1">
      <alignment horizontal="left" vertical="top" wrapText="1"/>
    </xf>
    <xf numFmtId="0" fontId="74" fillId="0" borderId="1" xfId="0" applyFont="1" applyBorder="1" applyAlignment="1">
      <alignment horizontal="left" vertical="top"/>
    </xf>
    <xf numFmtId="0" fontId="66" fillId="0" borderId="1" xfId="0" applyFont="1" applyBorder="1" applyAlignment="1">
      <alignment horizontal="left" vertical="top" wrapText="1"/>
    </xf>
    <xf numFmtId="0" fontId="42" fillId="0" borderId="1" xfId="0" applyFont="1" applyBorder="1" applyAlignment="1">
      <alignment horizontal="left" vertical="top" wrapText="1"/>
    </xf>
    <xf numFmtId="0" fontId="42" fillId="0" borderId="1" xfId="0" applyFont="1" applyBorder="1" applyAlignment="1">
      <alignment horizontal="left" vertical="top"/>
    </xf>
    <xf numFmtId="0" fontId="31" fillId="0" borderId="0" xfId="1" applyFont="1" applyAlignment="1">
      <alignment horizontal="center" vertical="top" wrapText="1"/>
    </xf>
    <xf numFmtId="0" fontId="31" fillId="0" borderId="0" xfId="1" applyFont="1" applyAlignment="1">
      <alignment vertical="top" wrapText="1"/>
    </xf>
    <xf numFmtId="3" fontId="31" fillId="0" borderId="0" xfId="1" applyNumberFormat="1" applyFont="1" applyAlignment="1">
      <alignment horizontal="right" vertical="center" wrapText="1"/>
    </xf>
    <xf numFmtId="14" fontId="31" fillId="0" borderId="0" xfId="1" applyNumberFormat="1" applyFont="1" applyAlignment="1">
      <alignment horizontal="center" wrapText="1"/>
    </xf>
    <xf numFmtId="0" fontId="73" fillId="0" borderId="0" xfId="0" applyFont="1" applyAlignment="1">
      <alignment horizontal="center" vertical="top" wrapText="1"/>
    </xf>
    <xf numFmtId="0" fontId="73" fillId="0" borderId="0" xfId="0" applyFont="1" applyAlignment="1">
      <alignment horizontal="left" vertical="top" wrapText="1"/>
    </xf>
    <xf numFmtId="0" fontId="73" fillId="0" borderId="0" xfId="0" applyFont="1" applyAlignment="1">
      <alignment horizontal="center" vertical="center" wrapText="1"/>
    </xf>
    <xf numFmtId="0" fontId="66" fillId="0" borderId="0" xfId="0" applyFont="1" applyAlignment="1">
      <alignment horizontal="center" vertical="top" wrapText="1"/>
    </xf>
    <xf numFmtId="3" fontId="73" fillId="0" borderId="1" xfId="0" applyNumberFormat="1" applyFont="1" applyBorder="1" applyAlignment="1">
      <alignment horizontal="center" vertical="center" wrapText="1"/>
    </xf>
    <xf numFmtId="0" fontId="5" fillId="5" borderId="0" xfId="1" applyFont="1" applyFill="1" applyAlignment="1">
      <alignment horizontal="center"/>
    </xf>
    <xf numFmtId="0" fontId="8" fillId="5" borderId="0" xfId="1" applyFont="1" applyFill="1"/>
    <xf numFmtId="3" fontId="78" fillId="16" borderId="1" xfId="1" applyNumberFormat="1" applyFont="1" applyFill="1" applyBorder="1" applyAlignment="1">
      <alignment horizontal="center"/>
    </xf>
    <xf numFmtId="0" fontId="24" fillId="0" borderId="0" xfId="1" applyFont="1"/>
    <xf numFmtId="0" fontId="70" fillId="18" borderId="0" xfId="0" applyFont="1" applyFill="1"/>
    <xf numFmtId="0" fontId="71" fillId="18" borderId="0" xfId="0" applyFont="1" applyFill="1"/>
    <xf numFmtId="0" fontId="70" fillId="5" borderId="0" xfId="0" applyFont="1" applyFill="1"/>
    <xf numFmtId="0" fontId="71" fillId="5" borderId="0" xfId="0" applyFont="1" applyFill="1"/>
    <xf numFmtId="0" fontId="85" fillId="19" borderId="0" xfId="0" applyFont="1" applyFill="1"/>
    <xf numFmtId="0" fontId="71" fillId="19" borderId="0" xfId="0" applyFont="1" applyFill="1"/>
    <xf numFmtId="167" fontId="68" fillId="0" borderId="0" xfId="0" applyNumberFormat="1" applyFont="1"/>
    <xf numFmtId="168" fontId="5" fillId="11" borderId="6" xfId="7" applyNumberFormat="1" applyFont="1" applyFill="1" applyBorder="1" applyAlignment="1">
      <alignment horizontal="center"/>
    </xf>
    <xf numFmtId="168" fontId="30" fillId="11" borderId="1" xfId="7" applyNumberFormat="1" applyFont="1" applyFill="1" applyBorder="1" applyAlignment="1">
      <alignment wrapText="1"/>
    </xf>
    <xf numFmtId="0" fontId="81" fillId="5" borderId="0" xfId="0" applyFont="1" applyFill="1" applyAlignment="1">
      <alignment horizontal="left" wrapText="1"/>
    </xf>
    <xf numFmtId="0" fontId="80" fillId="5" borderId="0" xfId="0" applyFont="1" applyFill="1" applyAlignment="1">
      <alignment horizontal="left" wrapText="1"/>
    </xf>
    <xf numFmtId="0" fontId="71" fillId="0" borderId="0" xfId="0" applyFont="1" applyAlignment="1">
      <alignment horizontal="left"/>
    </xf>
    <xf numFmtId="0" fontId="71" fillId="0" borderId="0" xfId="0" applyFont="1" applyAlignment="1">
      <alignment horizontal="left" wrapText="1"/>
    </xf>
    <xf numFmtId="0" fontId="70" fillId="12" borderId="0" xfId="0" applyFont="1" applyFill="1" applyAlignment="1">
      <alignment horizontal="left"/>
    </xf>
    <xf numFmtId="0" fontId="82" fillId="17" borderId="0" xfId="0" applyFont="1" applyFill="1" applyAlignment="1">
      <alignment horizontal="left" wrapText="1"/>
    </xf>
    <xf numFmtId="0" fontId="71" fillId="0" borderId="0" xfId="0" applyFont="1"/>
    <xf numFmtId="167" fontId="5" fillId="13" borderId="1" xfId="1" applyNumberFormat="1" applyFont="1" applyFill="1" applyBorder="1" applyAlignment="1">
      <alignment horizontal="center" vertical="center"/>
    </xf>
    <xf numFmtId="0" fontId="2" fillId="0" borderId="0" xfId="1" applyFont="1" applyAlignment="1">
      <alignment horizontal="center"/>
    </xf>
    <xf numFmtId="12" fontId="5" fillId="13" borderId="1" xfId="1" applyNumberFormat="1" applyFont="1" applyFill="1" applyBorder="1" applyAlignment="1">
      <alignment horizontal="center"/>
    </xf>
    <xf numFmtId="0" fontId="5" fillId="13" borderId="1" xfId="1" applyFont="1" applyFill="1" applyBorder="1" applyAlignment="1">
      <alignment horizontal="center"/>
    </xf>
    <xf numFmtId="0" fontId="84" fillId="13" borderId="1" xfId="8" applyFill="1" applyBorder="1" applyAlignment="1">
      <alignment horizontal="center"/>
    </xf>
    <xf numFmtId="12" fontId="5" fillId="13" borderId="16" xfId="1" applyNumberFormat="1" applyFont="1" applyFill="1" applyBorder="1" applyAlignment="1">
      <alignment horizontal="center"/>
    </xf>
    <xf numFmtId="12" fontId="5" fillId="13" borderId="4" xfId="1" applyNumberFormat="1" applyFont="1" applyFill="1" applyBorder="1" applyAlignment="1">
      <alignment horizontal="center"/>
    </xf>
    <xf numFmtId="12" fontId="5" fillId="13" borderId="17" xfId="1" applyNumberFormat="1" applyFont="1" applyFill="1" applyBorder="1" applyAlignment="1">
      <alignment horizontal="center"/>
    </xf>
    <xf numFmtId="14" fontId="5" fillId="13" borderId="1" xfId="1" applyNumberFormat="1" applyFont="1" applyFill="1" applyBorder="1" applyAlignment="1">
      <alignment horizontal="center"/>
    </xf>
    <xf numFmtId="0" fontId="1" fillId="0" borderId="0" xfId="1" applyAlignment="1">
      <alignment horizontal="center" wrapText="1"/>
    </xf>
    <xf numFmtId="0" fontId="1" fillId="0" borderId="0" xfId="1" applyAlignment="1">
      <alignment horizontal="left"/>
    </xf>
    <xf numFmtId="0" fontId="5" fillId="13" borderId="16" xfId="1" applyFont="1" applyFill="1" applyBorder="1" applyAlignment="1">
      <alignment horizontal="center" wrapText="1"/>
    </xf>
    <xf numFmtId="0" fontId="5" fillId="13" borderId="4" xfId="1" applyFont="1" applyFill="1" applyBorder="1" applyAlignment="1">
      <alignment horizontal="center" wrapText="1"/>
    </xf>
    <xf numFmtId="0" fontId="5" fillId="13" borderId="17" xfId="1" applyFont="1" applyFill="1" applyBorder="1" applyAlignment="1">
      <alignment horizontal="center" wrapText="1"/>
    </xf>
    <xf numFmtId="0" fontId="5" fillId="0" borderId="0" xfId="1" applyFont="1" applyAlignment="1">
      <alignment horizontal="center"/>
    </xf>
    <xf numFmtId="0" fontId="5" fillId="13" borderId="1" xfId="1" applyFont="1" applyFill="1" applyBorder="1" applyAlignment="1">
      <alignment horizontal="center" vertical="center"/>
    </xf>
    <xf numFmtId="0" fontId="5" fillId="13" borderId="16" xfId="1" applyFont="1" applyFill="1" applyBorder="1" applyAlignment="1">
      <alignment horizontal="center"/>
    </xf>
    <xf numFmtId="0" fontId="5" fillId="13" borderId="4" xfId="1" applyFont="1" applyFill="1" applyBorder="1" applyAlignment="1">
      <alignment horizontal="center"/>
    </xf>
    <xf numFmtId="0" fontId="5" fillId="13" borderId="17" xfId="1" applyFont="1" applyFill="1" applyBorder="1" applyAlignment="1">
      <alignment horizontal="center"/>
    </xf>
    <xf numFmtId="0" fontId="17" fillId="0" borderId="2" xfId="1" applyFont="1" applyBorder="1" applyAlignment="1">
      <alignment horizontal="center"/>
    </xf>
    <xf numFmtId="0" fontId="17" fillId="15" borderId="0" xfId="1" applyFont="1" applyFill="1" applyAlignment="1">
      <alignment horizontal="left" wrapText="1"/>
    </xf>
    <xf numFmtId="49" fontId="77" fillId="16" borderId="1" xfId="1" applyNumberFormat="1" applyFont="1" applyFill="1" applyBorder="1" applyAlignment="1">
      <alignment horizontal="center" vertical="center" wrapText="1"/>
    </xf>
    <xf numFmtId="0" fontId="77" fillId="16" borderId="1" xfId="1" applyFont="1" applyFill="1" applyBorder="1" applyAlignment="1">
      <alignment horizontal="center" vertical="center" wrapText="1"/>
    </xf>
    <xf numFmtId="1" fontId="79" fillId="16" borderId="1" xfId="1" applyNumberFormat="1" applyFont="1" applyFill="1" applyBorder="1" applyAlignment="1">
      <alignment horizontal="center"/>
    </xf>
    <xf numFmtId="0" fontId="1" fillId="0" borderId="4" xfId="1" applyBorder="1" applyAlignment="1">
      <alignment horizontal="center" vertical="center"/>
    </xf>
    <xf numFmtId="14" fontId="1" fillId="0" borderId="4" xfId="1" applyNumberFormat="1" applyBorder="1" applyAlignment="1">
      <alignment horizontal="center"/>
    </xf>
    <xf numFmtId="0" fontId="4" fillId="0" borderId="0" xfId="1" applyFont="1" applyAlignment="1">
      <alignment horizontal="center"/>
    </xf>
    <xf numFmtId="0" fontId="1" fillId="0" borderId="0" xfId="1"/>
    <xf numFmtId="0" fontId="8" fillId="11" borderId="5" xfId="1" applyFont="1" applyFill="1" applyBorder="1" applyAlignment="1">
      <alignment horizontal="center"/>
    </xf>
    <xf numFmtId="0" fontId="1" fillId="11" borderId="5" xfId="1" applyFill="1" applyBorder="1" applyAlignment="1">
      <alignment horizontal="center"/>
    </xf>
    <xf numFmtId="0" fontId="1" fillId="11" borderId="3" xfId="1" applyFill="1" applyBorder="1" applyAlignment="1">
      <alignment horizontal="center"/>
    </xf>
    <xf numFmtId="0" fontId="1" fillId="0" borderId="0" xfId="1" applyAlignment="1">
      <alignment horizontal="center" vertical="center"/>
    </xf>
    <xf numFmtId="0" fontId="1" fillId="0" borderId="3" xfId="1" applyBorder="1" applyAlignment="1">
      <alignment horizontal="center" vertical="center"/>
    </xf>
    <xf numFmtId="0" fontId="30" fillId="0" borderId="0" xfId="1" applyFont="1" applyAlignment="1">
      <alignment wrapText="1"/>
    </xf>
    <xf numFmtId="0" fontId="4" fillId="0" borderId="0" xfId="1" applyFont="1"/>
    <xf numFmtId="0" fontId="4" fillId="0" borderId="0" xfId="1" applyFont="1" applyAlignment="1">
      <alignment vertical="center" wrapText="1"/>
    </xf>
    <xf numFmtId="0" fontId="1" fillId="0" borderId="0" xfId="1" applyAlignment="1">
      <alignment vertical="center"/>
    </xf>
    <xf numFmtId="0" fontId="4" fillId="0" borderId="1" xfId="1" applyFont="1" applyBorder="1" applyAlignment="1">
      <alignment horizontal="center" vertical="center" wrapText="1"/>
    </xf>
    <xf numFmtId="0" fontId="5" fillId="0" borderId="1" xfId="1" applyFont="1" applyBorder="1" applyAlignment="1">
      <alignment horizontal="left" vertical="top" wrapText="1"/>
    </xf>
    <xf numFmtId="0" fontId="4" fillId="0" borderId="1" xfId="1" applyFont="1" applyBorder="1" applyAlignment="1">
      <alignment horizontal="center" vertical="top" wrapText="1"/>
    </xf>
    <xf numFmtId="0" fontId="4" fillId="11" borderId="1" xfId="1" applyFont="1" applyFill="1" applyBorder="1" applyAlignment="1">
      <alignment horizontal="center" vertical="top" wrapText="1"/>
    </xf>
    <xf numFmtId="3" fontId="4" fillId="0" borderId="1" xfId="1" applyNumberFormat="1" applyFont="1" applyBorder="1" applyAlignment="1">
      <alignment horizontal="center" vertical="top" wrapText="1"/>
    </xf>
    <xf numFmtId="0" fontId="4" fillId="0" borderId="1" xfId="1" applyFont="1" applyBorder="1" applyAlignment="1">
      <alignment horizontal="center" wrapText="1"/>
    </xf>
    <xf numFmtId="0" fontId="4" fillId="0" borderId="1" xfId="1" quotePrefix="1" applyFont="1" applyBorder="1" applyAlignment="1">
      <alignment horizontal="center" vertical="top" wrapText="1"/>
    </xf>
    <xf numFmtId="49" fontId="4" fillId="0" borderId="1" xfId="1" applyNumberFormat="1" applyFont="1" applyBorder="1" applyAlignment="1">
      <alignment horizontal="center" vertical="top" wrapText="1"/>
    </xf>
    <xf numFmtId="3" fontId="4" fillId="11" borderId="1" xfId="1" applyNumberFormat="1" applyFont="1" applyFill="1" applyBorder="1" applyAlignment="1">
      <alignment horizontal="center" vertical="top" wrapText="1"/>
    </xf>
    <xf numFmtId="0" fontId="5" fillId="0" borderId="1" xfId="1" applyFont="1" applyBorder="1" applyAlignment="1">
      <alignment horizontal="left" vertical="center" wrapText="1"/>
    </xf>
    <xf numFmtId="0" fontId="4" fillId="0" borderId="1" xfId="1" applyFont="1" applyBorder="1" applyAlignment="1">
      <alignment horizontal="left" vertical="top" wrapText="1"/>
    </xf>
    <xf numFmtId="0" fontId="5" fillId="0" borderId="1" xfId="1" applyFont="1" applyBorder="1" applyAlignment="1">
      <alignment vertical="top" wrapText="1"/>
    </xf>
    <xf numFmtId="2" fontId="4" fillId="0" borderId="1" xfId="1" applyNumberFormat="1" applyFont="1" applyBorder="1" applyAlignment="1">
      <alignment horizontal="center" vertical="top" wrapText="1"/>
    </xf>
    <xf numFmtId="0" fontId="4" fillId="0" borderId="3" xfId="1" applyFont="1" applyBorder="1" applyAlignment="1">
      <alignment horizontal="center"/>
    </xf>
    <xf numFmtId="0" fontId="1" fillId="0" borderId="3" xfId="1" applyBorder="1"/>
    <xf numFmtId="0" fontId="4" fillId="0" borderId="4" xfId="1" applyFont="1" applyBorder="1" applyAlignment="1">
      <alignment horizontal="center"/>
    </xf>
    <xf numFmtId="0" fontId="1" fillId="0" borderId="4" xfId="1" applyBorder="1"/>
    <xf numFmtId="12" fontId="4" fillId="0" borderId="4" xfId="1" applyNumberFormat="1" applyFont="1" applyBorder="1" applyAlignment="1">
      <alignment horizontal="center"/>
    </xf>
    <xf numFmtId="0" fontId="8" fillId="11" borderId="5" xfId="1" applyFont="1" applyFill="1" applyBorder="1"/>
    <xf numFmtId="0" fontId="1" fillId="11" borderId="5" xfId="1" applyFill="1" applyBorder="1"/>
    <xf numFmtId="0" fontId="1" fillId="11" borderId="3" xfId="1" applyFill="1" applyBorder="1"/>
    <xf numFmtId="0" fontId="8" fillId="0" borderId="0" xfId="1" applyFont="1" applyAlignment="1">
      <alignment vertical="center"/>
    </xf>
    <xf numFmtId="0" fontId="8" fillId="0" borderId="4" xfId="1" applyFont="1" applyBorder="1" applyAlignment="1">
      <alignment horizontal="center" vertical="center"/>
    </xf>
    <xf numFmtId="165" fontId="8" fillId="0" borderId="4" xfId="1" applyNumberFormat="1" applyFont="1" applyBorder="1" applyAlignment="1">
      <alignment horizontal="center"/>
    </xf>
    <xf numFmtId="0" fontId="8" fillId="0" borderId="0" xfId="1" applyFont="1"/>
    <xf numFmtId="0" fontId="5" fillId="0" borderId="0" xfId="1" applyFont="1" applyAlignment="1">
      <alignment horizontal="center" vertical="center"/>
    </xf>
    <xf numFmtId="0" fontId="31" fillId="0" borderId="0" xfId="1" applyFont="1"/>
    <xf numFmtId="0" fontId="5" fillId="11" borderId="0" xfId="1" applyFont="1" applyFill="1" applyAlignment="1">
      <alignment horizontal="center" wrapText="1"/>
    </xf>
    <xf numFmtId="0" fontId="5" fillId="11" borderId="3" xfId="1" applyFont="1" applyFill="1" applyBorder="1" applyAlignment="1">
      <alignment horizontal="center" wrapText="1"/>
    </xf>
    <xf numFmtId="0" fontId="8" fillId="11" borderId="3" xfId="1" applyFont="1" applyFill="1" applyBorder="1" applyAlignment="1">
      <alignment wrapText="1"/>
    </xf>
    <xf numFmtId="0" fontId="31" fillId="0" borderId="0" xfId="1" applyFont="1" applyAlignment="1">
      <alignment horizontal="center" wrapText="1"/>
    </xf>
    <xf numFmtId="0" fontId="8" fillId="0" borderId="0" xfId="1" applyFont="1" applyAlignment="1">
      <alignment horizontal="center" vertical="center"/>
    </xf>
    <xf numFmtId="0" fontId="8" fillId="0" borderId="3" xfId="1" applyFont="1" applyBorder="1" applyAlignment="1">
      <alignment horizontal="center" vertical="center"/>
    </xf>
    <xf numFmtId="0" fontId="4" fillId="0" borderId="0" xfId="1" applyFont="1" applyAlignment="1">
      <alignment wrapText="1"/>
    </xf>
    <xf numFmtId="0" fontId="31" fillId="0" borderId="1" xfId="1" applyFont="1" applyBorder="1" applyAlignment="1">
      <alignment horizontal="center" vertical="center" wrapText="1"/>
    </xf>
    <xf numFmtId="0" fontId="31" fillId="0" borderId="1" xfId="1" applyFont="1" applyBorder="1" applyAlignment="1">
      <alignment horizontal="center" vertical="top" wrapText="1"/>
    </xf>
    <xf numFmtId="3" fontId="4" fillId="0" borderId="0" xfId="1" applyNumberFormat="1" applyFont="1" applyAlignment="1">
      <alignment wrapText="1"/>
    </xf>
    <xf numFmtId="0" fontId="6" fillId="0" borderId="0" xfId="1" applyFont="1" applyAlignment="1">
      <alignment horizontal="center" vertical="center"/>
    </xf>
    <xf numFmtId="0" fontId="7" fillId="0" borderId="0" xfId="1" applyFont="1" applyAlignment="1">
      <alignment vertical="center"/>
    </xf>
    <xf numFmtId="0" fontId="4" fillId="0" borderId="0" xfId="1" applyFont="1" applyAlignment="1">
      <alignment horizontal="justify" vertical="top" wrapText="1"/>
    </xf>
    <xf numFmtId="0" fontId="31" fillId="0" borderId="0" xfId="1" applyFont="1" applyAlignment="1">
      <alignment horizontal="left"/>
    </xf>
    <xf numFmtId="0" fontId="8" fillId="11" borderId="3" xfId="1" applyFont="1" applyFill="1" applyBorder="1"/>
    <xf numFmtId="0" fontId="31" fillId="0" borderId="0" xfId="1" applyFont="1" applyAlignment="1">
      <alignment horizontal="center"/>
    </xf>
    <xf numFmtId="0" fontId="4" fillId="0" borderId="0" xfId="1" applyFont="1" applyAlignment="1">
      <alignment horizontal="left"/>
    </xf>
    <xf numFmtId="0" fontId="31" fillId="0" borderId="0" xfId="1" applyFont="1" applyAlignment="1">
      <alignment horizontal="left" wrapText="1"/>
    </xf>
    <xf numFmtId="0" fontId="30" fillId="0" borderId="9" xfId="1" applyFont="1" applyBorder="1" applyAlignment="1">
      <alignment horizontal="center" wrapText="1"/>
    </xf>
    <xf numFmtId="0" fontId="30" fillId="0" borderId="15" xfId="1" applyFont="1" applyBorder="1" applyAlignment="1">
      <alignment horizontal="center" wrapText="1"/>
    </xf>
    <xf numFmtId="0" fontId="30" fillId="0" borderId="16" xfId="1" applyFont="1" applyBorder="1" applyAlignment="1">
      <alignment wrapText="1"/>
    </xf>
    <xf numFmtId="0" fontId="30" fillId="0" borderId="17" xfId="1" applyFont="1" applyBorder="1" applyAlignment="1">
      <alignment wrapText="1"/>
    </xf>
    <xf numFmtId="3" fontId="30" fillId="11" borderId="9" xfId="1" applyNumberFormat="1" applyFont="1" applyFill="1" applyBorder="1" applyAlignment="1">
      <alignment wrapText="1"/>
    </xf>
    <xf numFmtId="3" fontId="30" fillId="11" borderId="15" xfId="1" applyNumberFormat="1" applyFont="1" applyFill="1" applyBorder="1" applyAlignment="1">
      <alignment wrapText="1"/>
    </xf>
    <xf numFmtId="0" fontId="4" fillId="0" borderId="10" xfId="1" applyFont="1" applyBorder="1" applyAlignment="1">
      <alignment wrapText="1"/>
    </xf>
    <xf numFmtId="0" fontId="30" fillId="0" borderId="16" xfId="1" applyFont="1" applyBorder="1" applyAlignment="1">
      <alignment horizontal="justify" wrapText="1"/>
    </xf>
    <xf numFmtId="0" fontId="30" fillId="0" borderId="17" xfId="1" applyFont="1" applyBorder="1" applyAlignment="1">
      <alignment horizontal="justify" wrapText="1"/>
    </xf>
    <xf numFmtId="0" fontId="30" fillId="0" borderId="9" xfId="1" applyFont="1" applyBorder="1" applyAlignment="1">
      <alignment wrapText="1"/>
    </xf>
    <xf numFmtId="0" fontId="30" fillId="0" borderId="15" xfId="1" applyFont="1" applyBorder="1" applyAlignment="1">
      <alignment wrapText="1"/>
    </xf>
    <xf numFmtId="0" fontId="30" fillId="0" borderId="7" xfId="1" applyFont="1" applyBorder="1" applyAlignment="1">
      <alignment horizontal="center" vertical="top" wrapText="1"/>
    </xf>
    <xf numFmtId="0" fontId="30" fillId="0" borderId="5" xfId="1" applyFont="1" applyBorder="1" applyAlignment="1">
      <alignment horizontal="center" vertical="top" wrapText="1"/>
    </xf>
    <xf numFmtId="0" fontId="30" fillId="0" borderId="8" xfId="1" applyFont="1" applyBorder="1" applyAlignment="1">
      <alignment horizontal="center" vertical="top" wrapText="1"/>
    </xf>
    <xf numFmtId="0" fontId="30" fillId="0" borderId="10" xfId="1" applyFont="1" applyBorder="1" applyAlignment="1">
      <alignment horizontal="center" vertical="top" wrapText="1"/>
    </xf>
    <xf numFmtId="0" fontId="30" fillId="0" borderId="0" xfId="1" applyFont="1" applyAlignment="1">
      <alignment horizontal="center" vertical="top" wrapText="1"/>
    </xf>
    <xf numFmtId="0" fontId="30" fillId="0" borderId="11" xfId="1" applyFont="1" applyBorder="1" applyAlignment="1">
      <alignment horizontal="center" vertical="top" wrapText="1"/>
    </xf>
    <xf numFmtId="0" fontId="30" fillId="0" borderId="13" xfId="1" applyFont="1" applyBorder="1" applyAlignment="1">
      <alignment horizontal="center" vertical="top" wrapText="1"/>
    </xf>
    <xf numFmtId="0" fontId="30" fillId="0" borderId="3" xfId="1" applyFont="1" applyBorder="1" applyAlignment="1">
      <alignment horizontal="center" vertical="top" wrapText="1"/>
    </xf>
    <xf numFmtId="0" fontId="30" fillId="0" borderId="14" xfId="1" applyFont="1" applyBorder="1" applyAlignment="1">
      <alignment horizontal="center" vertical="top" wrapText="1"/>
    </xf>
    <xf numFmtId="0" fontId="34" fillId="0" borderId="9" xfId="1" applyFont="1" applyBorder="1" applyAlignment="1">
      <alignment horizontal="center" wrapText="1"/>
    </xf>
    <xf numFmtId="0" fontId="34" fillId="0" borderId="12" xfId="1" applyFont="1" applyBorder="1" applyAlignment="1">
      <alignment horizontal="center" wrapText="1"/>
    </xf>
    <xf numFmtId="0" fontId="34" fillId="0" borderId="15" xfId="1" applyFont="1" applyBorder="1" applyAlignment="1">
      <alignment horizontal="center" wrapText="1"/>
    </xf>
    <xf numFmtId="0" fontId="30" fillId="0" borderId="12" xfId="1" applyFont="1" applyBorder="1" applyAlignment="1">
      <alignment horizontal="center" wrapText="1"/>
    </xf>
    <xf numFmtId="0" fontId="30" fillId="0" borderId="12" xfId="1" applyFont="1" applyBorder="1" applyAlignment="1">
      <alignment wrapText="1"/>
    </xf>
    <xf numFmtId="0" fontId="73" fillId="0" borderId="1" xfId="0" applyFont="1" applyBorder="1" applyAlignment="1">
      <alignment horizontal="center" vertical="center" wrapText="1"/>
    </xf>
    <xf numFmtId="0" fontId="4" fillId="0" borderId="3" xfId="0" applyFont="1" applyBorder="1" applyAlignment="1">
      <alignment horizontal="center"/>
    </xf>
    <xf numFmtId="0" fontId="4" fillId="0" borderId="4" xfId="0" applyFont="1" applyBorder="1" applyAlignment="1">
      <alignment horizontal="center"/>
    </xf>
    <xf numFmtId="12" fontId="4" fillId="0" borderId="4" xfId="0" applyNumberFormat="1" applyFont="1" applyBorder="1" applyAlignment="1">
      <alignment horizontal="center"/>
    </xf>
    <xf numFmtId="0" fontId="39" fillId="0" borderId="0" xfId="1" applyFont="1" applyAlignment="1">
      <alignment horizontal="left"/>
    </xf>
    <xf numFmtId="0" fontId="31" fillId="0" borderId="0" xfId="1" applyFont="1" applyAlignment="1">
      <alignment horizontal="center" vertical="top" wrapText="1"/>
    </xf>
    <xf numFmtId="0" fontId="8" fillId="0" borderId="0" xfId="1" applyFont="1" applyAlignment="1">
      <alignment horizontal="center" wrapText="1"/>
    </xf>
    <xf numFmtId="0" fontId="8" fillId="0" borderId="3" xfId="1" applyFont="1" applyBorder="1" applyAlignment="1">
      <alignment horizontal="center"/>
    </xf>
    <xf numFmtId="0" fontId="8" fillId="0" borderId="18" xfId="1" applyFont="1" applyBorder="1" applyAlignment="1">
      <alignment horizontal="left"/>
    </xf>
    <xf numFmtId="0" fontId="8" fillId="0" borderId="19" xfId="1" applyFont="1" applyBorder="1" applyAlignment="1">
      <alignment horizontal="left"/>
    </xf>
    <xf numFmtId="0" fontId="8" fillId="0" borderId="20" xfId="1" applyFont="1" applyBorder="1" applyAlignment="1">
      <alignment horizontal="left"/>
    </xf>
    <xf numFmtId="3" fontId="8" fillId="0" borderId="18" xfId="1" applyNumberFormat="1" applyFont="1" applyBorder="1" applyAlignment="1">
      <alignment horizontal="right"/>
    </xf>
    <xf numFmtId="3" fontId="8" fillId="0" borderId="20" xfId="1" applyNumberFormat="1" applyFont="1" applyBorder="1" applyAlignment="1">
      <alignment horizontal="right"/>
    </xf>
    <xf numFmtId="0" fontId="17" fillId="0" borderId="18" xfId="1" applyFont="1" applyBorder="1" applyAlignment="1">
      <alignment horizontal="left"/>
    </xf>
    <xf numFmtId="0" fontId="17" fillId="0" borderId="19" xfId="1" applyFont="1" applyBorder="1" applyAlignment="1">
      <alignment horizontal="left"/>
    </xf>
    <xf numFmtId="0" fontId="17" fillId="0" borderId="20" xfId="1" applyFont="1" applyBorder="1" applyAlignment="1">
      <alignment horizontal="left"/>
    </xf>
    <xf numFmtId="0" fontId="8" fillId="0" borderId="0" xfId="1" applyFont="1" applyAlignment="1">
      <alignment horizontal="center"/>
    </xf>
    <xf numFmtId="0" fontId="8" fillId="0" borderId="18" xfId="1" applyFont="1" applyBorder="1"/>
    <xf numFmtId="0" fontId="8" fillId="0" borderId="19" xfId="1" applyFont="1" applyBorder="1"/>
    <xf numFmtId="0" fontId="8" fillId="0" borderId="20" xfId="1" applyFont="1" applyBorder="1"/>
    <xf numFmtId="3" fontId="8" fillId="11" borderId="18" xfId="1" applyNumberFormat="1" applyFont="1" applyFill="1" applyBorder="1" applyAlignment="1">
      <alignment horizontal="right"/>
    </xf>
    <xf numFmtId="3" fontId="8" fillId="11" borderId="20" xfId="1" applyNumberFormat="1" applyFont="1" applyFill="1" applyBorder="1" applyAlignment="1">
      <alignment horizontal="right"/>
    </xf>
    <xf numFmtId="0" fontId="8" fillId="0" borderId="21" xfId="1" applyFont="1" applyBorder="1" applyAlignment="1">
      <alignment horizontal="left" vertical="center"/>
    </xf>
    <xf numFmtId="0" fontId="8" fillId="0" borderId="22" xfId="1" applyFont="1" applyBorder="1" applyAlignment="1">
      <alignment horizontal="left" vertical="center"/>
    </xf>
    <xf numFmtId="0" fontId="8" fillId="0" borderId="23" xfId="1" applyFont="1" applyBorder="1" applyAlignment="1">
      <alignment horizontal="left" vertical="center"/>
    </xf>
    <xf numFmtId="0" fontId="8" fillId="0" borderId="24" xfId="1" applyFont="1" applyBorder="1" applyAlignment="1">
      <alignment horizontal="left" vertical="center"/>
    </xf>
    <xf numFmtId="0" fontId="8" fillId="0" borderId="25" xfId="1" applyFont="1" applyBorder="1" applyAlignment="1">
      <alignment horizontal="left" vertical="center"/>
    </xf>
    <xf numFmtId="0" fontId="8" fillId="0" borderId="26" xfId="1" applyFont="1" applyBorder="1" applyAlignment="1">
      <alignment horizontal="left" vertical="center"/>
    </xf>
    <xf numFmtId="0" fontId="8" fillId="0" borderId="21" xfId="1" applyFont="1" applyBorder="1" applyAlignment="1">
      <alignment horizontal="right" vertical="center"/>
    </xf>
    <xf numFmtId="0" fontId="8" fillId="0" borderId="23" xfId="1" applyFont="1" applyBorder="1" applyAlignment="1">
      <alignment horizontal="right" vertical="center"/>
    </xf>
    <xf numFmtId="0" fontId="8" fillId="0" borderId="24" xfId="1" applyFont="1" applyBorder="1" applyAlignment="1">
      <alignment horizontal="right" vertical="center"/>
    </xf>
    <xf numFmtId="0" fontId="8" fillId="0" borderId="26" xfId="1" applyFont="1" applyBorder="1" applyAlignment="1">
      <alignment horizontal="right" vertical="center"/>
    </xf>
    <xf numFmtId="0" fontId="17" fillId="0" borderId="18" xfId="1" applyFont="1" applyBorder="1"/>
    <xf numFmtId="0" fontId="17" fillId="0" borderId="19" xfId="1" applyFont="1" applyBorder="1"/>
    <xf numFmtId="0" fontId="17" fillId="0" borderId="20" xfId="1" applyFont="1" applyBorder="1"/>
    <xf numFmtId="0" fontId="8" fillId="0" borderId="21" xfId="1" applyFont="1" applyBorder="1" applyAlignment="1">
      <alignment wrapText="1"/>
    </xf>
    <xf numFmtId="0" fontId="8" fillId="0" borderId="22" xfId="1" applyFont="1" applyBorder="1" applyAlignment="1">
      <alignment wrapText="1"/>
    </xf>
    <xf numFmtId="0" fontId="8" fillId="0" borderId="23" xfId="1" applyFont="1" applyBorder="1" applyAlignment="1">
      <alignment wrapText="1"/>
    </xf>
    <xf numFmtId="0" fontId="8" fillId="0" borderId="24" xfId="1" applyFont="1" applyBorder="1" applyAlignment="1">
      <alignment wrapText="1"/>
    </xf>
    <xf numFmtId="0" fontId="8" fillId="0" borderId="25" xfId="1" applyFont="1" applyBorder="1" applyAlignment="1">
      <alignment wrapText="1"/>
    </xf>
    <xf numFmtId="0" fontId="8" fillId="0" borderId="26" xfId="1" applyFont="1" applyBorder="1" applyAlignment="1">
      <alignment wrapText="1"/>
    </xf>
    <xf numFmtId="3" fontId="8" fillId="0" borderId="21" xfId="1" applyNumberFormat="1" applyFont="1" applyBorder="1" applyAlignment="1">
      <alignment horizontal="right"/>
    </xf>
    <xf numFmtId="3" fontId="8" fillId="0" borderId="23" xfId="1" applyNumberFormat="1" applyFont="1" applyBorder="1" applyAlignment="1">
      <alignment horizontal="right"/>
    </xf>
    <xf numFmtId="3" fontId="8" fillId="0" borderId="24" xfId="1" applyNumberFormat="1" applyFont="1" applyBorder="1" applyAlignment="1">
      <alignment horizontal="right"/>
    </xf>
    <xf numFmtId="3" fontId="8" fillId="0" borderId="26" xfId="1" applyNumberFormat="1" applyFont="1" applyBorder="1" applyAlignment="1">
      <alignment horizontal="right"/>
    </xf>
    <xf numFmtId="0" fontId="44" fillId="0" borderId="18" xfId="1" applyFont="1" applyBorder="1" applyAlignment="1">
      <alignment horizontal="left"/>
    </xf>
    <xf numFmtId="0" fontId="44" fillId="0" borderId="19" xfId="1" applyFont="1" applyBorder="1" applyAlignment="1">
      <alignment horizontal="left"/>
    </xf>
    <xf numFmtId="0" fontId="44" fillId="0" borderId="20" xfId="1" applyFont="1" applyBorder="1" applyAlignment="1">
      <alignment horizontal="left"/>
    </xf>
    <xf numFmtId="3" fontId="8" fillId="11" borderId="18" xfId="7" applyNumberFormat="1" applyFont="1" applyFill="1" applyBorder="1" applyAlignment="1">
      <alignment horizontal="right"/>
    </xf>
    <xf numFmtId="3" fontId="8" fillId="11" borderId="20" xfId="7" applyNumberFormat="1" applyFont="1" applyFill="1" applyBorder="1" applyAlignment="1">
      <alignment horizontal="right"/>
    </xf>
    <xf numFmtId="0" fontId="44" fillId="0" borderId="21" xfId="1" applyFont="1" applyBorder="1" applyAlignment="1">
      <alignment horizontal="left" vertical="center"/>
    </xf>
    <xf numFmtId="0" fontId="44" fillId="0" borderId="22" xfId="1" applyFont="1" applyBorder="1" applyAlignment="1">
      <alignment horizontal="left" vertical="center"/>
    </xf>
    <xf numFmtId="0" fontId="44" fillId="0" borderId="23" xfId="1" applyFont="1" applyBorder="1" applyAlignment="1">
      <alignment horizontal="left" vertical="center"/>
    </xf>
    <xf numFmtId="0" fontId="44" fillId="0" borderId="24" xfId="1" applyFont="1" applyBorder="1" applyAlignment="1">
      <alignment horizontal="left" vertical="center"/>
    </xf>
    <xf numFmtId="0" fontId="44" fillId="0" borderId="25" xfId="1" applyFont="1" applyBorder="1" applyAlignment="1">
      <alignment horizontal="left" vertical="center"/>
    </xf>
    <xf numFmtId="0" fontId="44" fillId="0" borderId="26" xfId="1" applyFont="1" applyBorder="1" applyAlignment="1">
      <alignment horizontal="left" vertical="center"/>
    </xf>
    <xf numFmtId="3" fontId="8" fillId="11" borderId="21" xfId="1" applyNumberFormat="1" applyFont="1" applyFill="1" applyBorder="1" applyAlignment="1">
      <alignment horizontal="right"/>
    </xf>
    <xf numFmtId="3" fontId="8" fillId="11" borderId="23" xfId="1" applyNumberFormat="1" applyFont="1" applyFill="1" applyBorder="1" applyAlignment="1">
      <alignment horizontal="right"/>
    </xf>
    <xf numFmtId="3" fontId="8" fillId="11" borderId="24" xfId="1" applyNumberFormat="1" applyFont="1" applyFill="1" applyBorder="1" applyAlignment="1">
      <alignment horizontal="right"/>
    </xf>
    <xf numFmtId="3" fontId="8" fillId="11" borderId="26" xfId="1" applyNumberFormat="1" applyFont="1" applyFill="1" applyBorder="1" applyAlignment="1">
      <alignment horizontal="right"/>
    </xf>
    <xf numFmtId="0" fontId="8" fillId="0" borderId="21" xfId="1" applyFont="1" applyBorder="1" applyAlignment="1">
      <alignment horizontal="center"/>
    </xf>
    <xf numFmtId="0" fontId="8" fillId="0" borderId="22" xfId="1" applyFont="1" applyBorder="1" applyAlignment="1">
      <alignment horizontal="center"/>
    </xf>
    <xf numFmtId="0" fontId="8" fillId="0" borderId="23" xfId="1" applyFont="1" applyBorder="1" applyAlignment="1">
      <alignment horizontal="center"/>
    </xf>
    <xf numFmtId="0" fontId="8" fillId="0" borderId="24" xfId="1" applyFont="1" applyBorder="1" applyAlignment="1">
      <alignment horizontal="center"/>
    </xf>
    <xf numFmtId="0" fontId="8" fillId="0" borderId="25" xfId="1" applyFont="1" applyBorder="1" applyAlignment="1">
      <alignment horizontal="center"/>
    </xf>
    <xf numFmtId="0" fontId="8" fillId="0" borderId="26" xfId="1" applyFont="1" applyBorder="1" applyAlignment="1">
      <alignment horizontal="center"/>
    </xf>
    <xf numFmtId="0" fontId="8" fillId="0" borderId="21" xfId="1" applyFont="1" applyBorder="1" applyAlignment="1">
      <alignment horizontal="left" vertical="center" wrapText="1"/>
    </xf>
    <xf numFmtId="0" fontId="8" fillId="0" borderId="22" xfId="1" applyFont="1" applyBorder="1" applyAlignment="1">
      <alignment horizontal="left" vertical="center" wrapText="1"/>
    </xf>
    <xf numFmtId="0" fontId="8" fillId="0" borderId="23" xfId="1" applyFont="1" applyBorder="1" applyAlignment="1">
      <alignment horizontal="left" vertical="center" wrapText="1"/>
    </xf>
    <xf numFmtId="0" fontId="8" fillId="0" borderId="24" xfId="1" applyFont="1" applyBorder="1" applyAlignment="1">
      <alignment horizontal="left" vertical="center" wrapText="1"/>
    </xf>
    <xf numFmtId="0" fontId="8" fillId="0" borderId="25" xfId="1" applyFont="1" applyBorder="1" applyAlignment="1">
      <alignment horizontal="left" vertical="center" wrapText="1"/>
    </xf>
    <xf numFmtId="0" fontId="8" fillId="0" borderId="26" xfId="1" applyFont="1" applyBorder="1" applyAlignment="1">
      <alignment horizontal="left" vertical="center" wrapText="1"/>
    </xf>
    <xf numFmtId="0" fontId="8" fillId="0" borderId="21" xfId="1" applyFont="1" applyBorder="1" applyAlignment="1">
      <alignment horizontal="center" vertical="center"/>
    </xf>
    <xf numFmtId="0" fontId="8" fillId="0" borderId="23" xfId="1" applyFont="1" applyBorder="1" applyAlignment="1">
      <alignment horizontal="center" vertical="center"/>
    </xf>
    <xf numFmtId="0" fontId="8" fillId="0" borderId="27" xfId="1" applyFont="1" applyBorder="1" applyAlignment="1">
      <alignment horizontal="center" vertical="center"/>
    </xf>
    <xf numFmtId="0" fontId="8" fillId="0" borderId="28" xfId="1" applyFont="1" applyBorder="1" applyAlignment="1">
      <alignment horizontal="center" vertical="center"/>
    </xf>
    <xf numFmtId="0" fontId="8" fillId="0" borderId="24" xfId="1" applyFont="1" applyBorder="1" applyAlignment="1">
      <alignment horizontal="center" vertical="center"/>
    </xf>
    <xf numFmtId="0" fontId="8" fillId="0" borderId="26" xfId="1" applyFont="1" applyBorder="1" applyAlignment="1">
      <alignment horizontal="center" vertical="center"/>
    </xf>
    <xf numFmtId="0" fontId="8" fillId="0" borderId="18" xfId="1" applyFont="1" applyBorder="1" applyAlignment="1">
      <alignment horizontal="right"/>
    </xf>
    <xf numFmtId="0" fontId="8" fillId="0" borderId="20" xfId="1" applyFont="1" applyBorder="1" applyAlignment="1">
      <alignment horizontal="right"/>
    </xf>
    <xf numFmtId="0" fontId="8" fillId="0" borderId="18" xfId="1" applyFont="1" applyBorder="1" applyAlignment="1">
      <alignment horizontal="center"/>
    </xf>
    <xf numFmtId="0" fontId="8" fillId="0" borderId="19" xfId="1" applyFont="1" applyBorder="1" applyAlignment="1">
      <alignment horizontal="center"/>
    </xf>
    <xf numFmtId="0" fontId="8" fillId="0" borderId="20" xfId="1" applyFont="1" applyBorder="1" applyAlignment="1">
      <alignment horizontal="center"/>
    </xf>
    <xf numFmtId="0" fontId="8" fillId="0" borderId="19" xfId="1" applyFont="1" applyBorder="1" applyAlignment="1">
      <alignment horizontal="right"/>
    </xf>
    <xf numFmtId="14" fontId="8" fillId="0" borderId="29" xfId="1" applyNumberFormat="1" applyFont="1" applyBorder="1" applyAlignment="1">
      <alignment horizontal="center" vertical="center"/>
    </xf>
    <xf numFmtId="0" fontId="8" fillId="0" borderId="31" xfId="1" applyFont="1" applyBorder="1" applyAlignment="1">
      <alignment horizontal="center" vertical="center"/>
    </xf>
    <xf numFmtId="0" fontId="8" fillId="0" borderId="30" xfId="1" applyFont="1" applyBorder="1" applyAlignment="1">
      <alignment horizontal="center" vertical="center"/>
    </xf>
    <xf numFmtId="0" fontId="8" fillId="0" borderId="29" xfId="1" applyFont="1" applyBorder="1" applyAlignment="1">
      <alignment horizontal="center" vertical="center"/>
    </xf>
    <xf numFmtId="0" fontId="8" fillId="0" borderId="22" xfId="1" applyFont="1" applyBorder="1" applyAlignment="1">
      <alignment horizontal="center" vertical="center"/>
    </xf>
    <xf numFmtId="0" fontId="8" fillId="0" borderId="25" xfId="1" applyFont="1" applyBorder="1" applyAlignment="1">
      <alignment horizontal="center" vertical="center"/>
    </xf>
    <xf numFmtId="14" fontId="8" fillId="0" borderId="30" xfId="1" applyNumberFormat="1" applyFont="1" applyBorder="1" applyAlignment="1">
      <alignment horizontal="center" vertical="center"/>
    </xf>
    <xf numFmtId="0" fontId="8" fillId="0" borderId="18" xfId="1" applyFont="1" applyBorder="1" applyAlignment="1">
      <alignment horizontal="center" vertical="center"/>
    </xf>
    <xf numFmtId="0" fontId="8" fillId="0" borderId="20" xfId="1" applyFont="1" applyBorder="1" applyAlignment="1">
      <alignment horizontal="center" vertical="center"/>
    </xf>
    <xf numFmtId="3" fontId="8" fillId="11" borderId="18" xfId="1" applyNumberFormat="1" applyFont="1" applyFill="1" applyBorder="1" applyAlignment="1">
      <alignment horizontal="right" vertical="center"/>
    </xf>
    <xf numFmtId="3" fontId="8" fillId="11" borderId="20" xfId="1" applyNumberFormat="1" applyFont="1" applyFill="1" applyBorder="1" applyAlignment="1">
      <alignment horizontal="right" vertical="center"/>
    </xf>
    <xf numFmtId="3" fontId="8" fillId="0" borderId="18" xfId="1" applyNumberFormat="1" applyFont="1" applyBorder="1" applyAlignment="1">
      <alignment horizontal="right" vertical="center"/>
    </xf>
    <xf numFmtId="3" fontId="8" fillId="0" borderId="20" xfId="1" applyNumberFormat="1" applyFont="1" applyBorder="1" applyAlignment="1">
      <alignment horizontal="right" vertical="center"/>
    </xf>
    <xf numFmtId="0" fontId="8" fillId="0" borderId="21" xfId="1" applyFont="1" applyBorder="1" applyAlignment="1">
      <alignment horizontal="left" vertical="top" wrapText="1"/>
    </xf>
    <xf numFmtId="0" fontId="8" fillId="0" borderId="22" xfId="1" applyFont="1" applyBorder="1" applyAlignment="1">
      <alignment horizontal="left" vertical="top" wrapText="1"/>
    </xf>
    <xf numFmtId="0" fontId="8" fillId="0" borderId="23" xfId="1" applyFont="1" applyBorder="1" applyAlignment="1">
      <alignment horizontal="left" vertical="top" wrapText="1"/>
    </xf>
    <xf numFmtId="0" fontId="8" fillId="0" borderId="27" xfId="1" applyFont="1" applyBorder="1" applyAlignment="1">
      <alignment horizontal="left" vertical="top" wrapText="1"/>
    </xf>
    <xf numFmtId="0" fontId="8" fillId="0" borderId="0" xfId="1" applyFont="1" applyAlignment="1">
      <alignment horizontal="left" vertical="top" wrapText="1"/>
    </xf>
    <xf numFmtId="0" fontId="8" fillId="0" borderId="28" xfId="1" applyFont="1" applyBorder="1" applyAlignment="1">
      <alignment horizontal="left" vertical="top" wrapText="1"/>
    </xf>
    <xf numFmtId="0" fontId="8" fillId="0" borderId="24" xfId="1" applyFont="1" applyBorder="1" applyAlignment="1">
      <alignment horizontal="left" vertical="top" wrapText="1"/>
    </xf>
    <xf numFmtId="0" fontId="8" fillId="0" borderId="25" xfId="1" applyFont="1" applyBorder="1" applyAlignment="1">
      <alignment horizontal="left" vertical="top" wrapText="1"/>
    </xf>
    <xf numFmtId="0" fontId="8" fillId="0" borderId="26" xfId="1" applyFont="1" applyBorder="1" applyAlignment="1">
      <alignment horizontal="left" vertical="top" wrapText="1"/>
    </xf>
    <xf numFmtId="3" fontId="8" fillId="0" borderId="29" xfId="1" applyNumberFormat="1" applyFont="1" applyBorder="1" applyAlignment="1">
      <alignment horizontal="center"/>
    </xf>
    <xf numFmtId="3" fontId="8" fillId="0" borderId="30" xfId="1" applyNumberFormat="1" applyFont="1" applyBorder="1" applyAlignment="1">
      <alignment horizontal="center"/>
    </xf>
    <xf numFmtId="3" fontId="8" fillId="11" borderId="29" xfId="1" applyNumberFormat="1" applyFont="1" applyFill="1" applyBorder="1" applyAlignment="1">
      <alignment horizontal="center"/>
    </xf>
    <xf numFmtId="3" fontId="8" fillId="11" borderId="30" xfId="1" applyNumberFormat="1" applyFont="1" applyFill="1" applyBorder="1" applyAlignment="1">
      <alignment horizontal="center"/>
    </xf>
    <xf numFmtId="0" fontId="6" fillId="0" borderId="21" xfId="1" applyFont="1" applyBorder="1" applyAlignment="1">
      <alignment horizontal="left" vertical="center"/>
    </xf>
    <xf numFmtId="0" fontId="6" fillId="0" borderId="22" xfId="1" applyFont="1" applyBorder="1" applyAlignment="1">
      <alignment horizontal="left" vertical="center"/>
    </xf>
    <xf numFmtId="0" fontId="6" fillId="0" borderId="23" xfId="1" applyFont="1" applyBorder="1" applyAlignment="1">
      <alignment horizontal="left" vertical="center"/>
    </xf>
    <xf numFmtId="0" fontId="6" fillId="0" borderId="24" xfId="1" applyFont="1" applyBorder="1" applyAlignment="1">
      <alignment horizontal="left" vertical="center"/>
    </xf>
    <xf numFmtId="0" fontId="6" fillId="0" borderId="25" xfId="1" applyFont="1" applyBorder="1" applyAlignment="1">
      <alignment horizontal="left" vertical="center"/>
    </xf>
    <xf numFmtId="0" fontId="6" fillId="0" borderId="26" xfId="1" applyFont="1" applyBorder="1" applyAlignment="1">
      <alignment horizontal="left" vertical="center"/>
    </xf>
    <xf numFmtId="0" fontId="41" fillId="0" borderId="29" xfId="1" applyFont="1" applyBorder="1" applyAlignment="1">
      <alignment horizontal="center" vertical="center" wrapText="1"/>
    </xf>
    <xf numFmtId="0" fontId="41" fillId="0" borderId="30" xfId="1" applyFont="1" applyBorder="1" applyAlignment="1">
      <alignment horizontal="center" vertical="center" wrapText="1"/>
    </xf>
    <xf numFmtId="3" fontId="66" fillId="11" borderId="29" xfId="1" applyNumberFormat="1" applyFont="1" applyFill="1" applyBorder="1" applyAlignment="1">
      <alignment horizontal="right"/>
    </xf>
    <xf numFmtId="3" fontId="66" fillId="11" borderId="30" xfId="1" applyNumberFormat="1" applyFont="1" applyFill="1" applyBorder="1" applyAlignment="1">
      <alignment horizontal="right"/>
    </xf>
    <xf numFmtId="0" fontId="43" fillId="0" borderId="29" xfId="1" applyFont="1" applyBorder="1" applyAlignment="1">
      <alignment horizontal="center" vertical="center" wrapText="1"/>
    </xf>
    <xf numFmtId="0" fontId="43" fillId="0" borderId="30" xfId="1" applyFont="1" applyBorder="1" applyAlignment="1">
      <alignment horizontal="center" vertical="center" wrapText="1"/>
    </xf>
    <xf numFmtId="3" fontId="66" fillId="0" borderId="29" xfId="1" applyNumberFormat="1" applyFont="1" applyBorder="1" applyAlignment="1">
      <alignment horizontal="right"/>
    </xf>
    <xf numFmtId="3" fontId="66" fillId="0" borderId="30" xfId="1" applyNumberFormat="1" applyFont="1" applyBorder="1" applyAlignment="1">
      <alignment horizontal="right"/>
    </xf>
    <xf numFmtId="37" fontId="41" fillId="0" borderId="0" xfId="4" applyNumberFormat="1" applyFont="1" applyFill="1" applyBorder="1" applyAlignment="1">
      <alignment horizontal="center"/>
    </xf>
    <xf numFmtId="3" fontId="66" fillId="11" borderId="29" xfId="4" applyNumberFormat="1" applyFont="1" applyFill="1" applyBorder="1" applyAlignment="1">
      <alignment horizontal="right"/>
    </xf>
    <xf numFmtId="3" fontId="66" fillId="11" borderId="30" xfId="4" applyNumberFormat="1" applyFont="1" applyFill="1" applyBorder="1" applyAlignment="1">
      <alignment horizontal="right"/>
    </xf>
    <xf numFmtId="3" fontId="66" fillId="0" borderId="29" xfId="4" applyNumberFormat="1" applyFont="1" applyBorder="1" applyAlignment="1">
      <alignment horizontal="right"/>
    </xf>
    <xf numFmtId="3" fontId="66" fillId="0" borderId="30" xfId="4" applyNumberFormat="1" applyFont="1" applyBorder="1" applyAlignment="1">
      <alignment horizontal="right"/>
    </xf>
    <xf numFmtId="0" fontId="41" fillId="0" borderId="29" xfId="1" applyFont="1" applyBorder="1" applyAlignment="1">
      <alignment horizontal="center" vertical="center"/>
    </xf>
    <xf numFmtId="0" fontId="41" fillId="0" borderId="30" xfId="1" applyFont="1" applyBorder="1" applyAlignment="1">
      <alignment horizontal="center" vertical="center"/>
    </xf>
    <xf numFmtId="0" fontId="8" fillId="0" borderId="0" xfId="1" applyFont="1" applyAlignment="1">
      <alignment horizontal="left" vertical="center" wrapText="1"/>
    </xf>
    <xf numFmtId="0" fontId="8" fillId="11" borderId="1" xfId="1" applyFont="1" applyFill="1" applyBorder="1" applyAlignment="1">
      <alignment horizontal="left" vertical="top" wrapText="1"/>
    </xf>
    <xf numFmtId="0" fontId="8" fillId="0" borderId="1" xfId="1" applyFont="1" applyBorder="1" applyAlignment="1">
      <alignment horizontal="center" vertical="center"/>
    </xf>
    <xf numFmtId="0" fontId="8" fillId="11" borderId="1" xfId="1" applyFont="1" applyFill="1" applyBorder="1" applyAlignment="1">
      <alignment horizontal="left" vertical="center" wrapText="1"/>
    </xf>
    <xf numFmtId="0" fontId="8" fillId="0" borderId="0" xfId="1" applyFont="1" applyAlignment="1">
      <alignment horizontal="left" vertical="center"/>
    </xf>
    <xf numFmtId="0" fontId="8" fillId="0" borderId="0" xfId="1" applyFont="1" applyAlignment="1">
      <alignment horizontal="left"/>
    </xf>
    <xf numFmtId="0" fontId="8" fillId="11" borderId="0" xfId="1" applyFont="1" applyFill="1" applyAlignment="1">
      <alignment horizontal="center" vertical="center"/>
    </xf>
    <xf numFmtId="12" fontId="8" fillId="11" borderId="0" xfId="1" applyNumberFormat="1" applyFont="1" applyFill="1" applyAlignment="1">
      <alignment horizontal="center" vertical="center"/>
    </xf>
    <xf numFmtId="0" fontId="8" fillId="11" borderId="1" xfId="0" applyFont="1" applyFill="1" applyBorder="1" applyAlignment="1" applyProtection="1">
      <alignment horizontal="left" vertical="top" wrapText="1"/>
      <protection locked="0"/>
    </xf>
    <xf numFmtId="0" fontId="8" fillId="11" borderId="1" xfId="1" applyFont="1" applyFill="1" applyBorder="1" applyAlignment="1">
      <alignment horizontal="center"/>
    </xf>
    <xf numFmtId="0" fontId="30" fillId="0" borderId="0" xfId="1" applyFont="1" applyAlignment="1">
      <alignment horizontal="center"/>
    </xf>
    <xf numFmtId="0" fontId="46" fillId="0" borderId="0" xfId="1" applyFont="1" applyAlignment="1">
      <alignment horizontal="center"/>
    </xf>
    <xf numFmtId="0" fontId="54" fillId="0" borderId="0" xfId="6" applyFont="1" applyAlignment="1">
      <alignment horizontal="center"/>
    </xf>
    <xf numFmtId="0" fontId="56" fillId="0" borderId="0" xfId="6" applyFont="1" applyAlignment="1">
      <alignment horizontal="center" vertical="center"/>
    </xf>
    <xf numFmtId="0" fontId="37" fillId="0" borderId="0" xfId="6" applyFont="1" applyAlignment="1">
      <alignment horizontal="center"/>
    </xf>
    <xf numFmtId="0" fontId="1" fillId="0" borderId="16" xfId="1" applyBorder="1" applyAlignment="1">
      <alignment horizontal="center"/>
    </xf>
    <xf numFmtId="0" fontId="1" fillId="0" borderId="4" xfId="1" applyBorder="1" applyAlignment="1">
      <alignment horizontal="center"/>
    </xf>
    <xf numFmtId="0" fontId="1" fillId="0" borderId="17" xfId="1" applyBorder="1" applyAlignment="1">
      <alignment horizontal="center"/>
    </xf>
    <xf numFmtId="0" fontId="63" fillId="0" borderId="16" xfId="1" applyFont="1" applyBorder="1" applyAlignment="1">
      <alignment wrapText="1"/>
    </xf>
    <xf numFmtId="0" fontId="63" fillId="0" borderId="4" xfId="1" applyFont="1" applyBorder="1" applyAlignment="1">
      <alignment wrapText="1"/>
    </xf>
    <xf numFmtId="0" fontId="63" fillId="0" borderId="1" xfId="1" applyFont="1" applyBorder="1" applyAlignment="1">
      <alignment horizontal="center"/>
    </xf>
    <xf numFmtId="0" fontId="63" fillId="0" borderId="16" xfId="1" applyFont="1" applyBorder="1" applyAlignment="1">
      <alignment horizontal="left" wrapText="1"/>
    </xf>
    <xf numFmtId="0" fontId="63" fillId="0" borderId="4" xfId="1" applyFont="1" applyBorder="1" applyAlignment="1">
      <alignment horizontal="left" wrapText="1"/>
    </xf>
    <xf numFmtId="0" fontId="63" fillId="0" borderId="1" xfId="1" applyFont="1" applyBorder="1" applyAlignment="1">
      <alignment horizontal="left" wrapText="1"/>
    </xf>
    <xf numFmtId="0" fontId="63" fillId="0" borderId="17" xfId="1" applyFont="1" applyBorder="1" applyAlignment="1">
      <alignment horizontal="left" wrapText="1"/>
    </xf>
    <xf numFmtId="0" fontId="63" fillId="0" borderId="16" xfId="1" applyFont="1" applyBorder="1" applyAlignment="1">
      <alignment horizontal="center" wrapText="1"/>
    </xf>
    <xf numFmtId="0" fontId="63" fillId="0" borderId="17" xfId="1" applyFont="1" applyBorder="1" applyAlignment="1">
      <alignment horizontal="center" wrapText="1"/>
    </xf>
    <xf numFmtId="0" fontId="63" fillId="0" borderId="1" xfId="1" applyFont="1" applyBorder="1" applyAlignment="1">
      <alignment horizontal="left" vertical="top" wrapText="1"/>
    </xf>
    <xf numFmtId="0" fontId="63" fillId="0" borderId="1" xfId="1" applyFont="1" applyBorder="1" applyAlignment="1">
      <alignment horizontal="left"/>
    </xf>
    <xf numFmtId="0" fontId="63" fillId="5" borderId="16" xfId="1" applyFont="1" applyFill="1" applyBorder="1" applyAlignment="1">
      <alignment horizontal="right"/>
    </xf>
    <xf numFmtId="0" fontId="63" fillId="5" borderId="17" xfId="1" applyFont="1" applyFill="1" applyBorder="1" applyAlignment="1">
      <alignment horizontal="right"/>
    </xf>
    <xf numFmtId="0" fontId="63" fillId="5" borderId="1" xfId="1" applyFont="1" applyFill="1" applyBorder="1" applyAlignment="1">
      <alignment horizontal="center"/>
    </xf>
    <xf numFmtId="0" fontId="63" fillId="0" borderId="16" xfId="1" applyFont="1" applyBorder="1" applyAlignment="1">
      <alignment horizontal="right" vertical="top" wrapText="1"/>
    </xf>
    <xf numFmtId="0" fontId="63" fillId="0" borderId="17" xfId="1" applyFont="1" applyBorder="1" applyAlignment="1">
      <alignment horizontal="right" vertical="top" wrapText="1"/>
    </xf>
    <xf numFmtId="0" fontId="63" fillId="0" borderId="1" xfId="1" applyFont="1" applyBorder="1" applyAlignment="1">
      <alignment horizontal="right"/>
    </xf>
    <xf numFmtId="0" fontId="63" fillId="0" borderId="16" xfId="1" applyFont="1" applyBorder="1" applyAlignment="1">
      <alignment horizontal="right"/>
    </xf>
    <xf numFmtId="0" fontId="63" fillId="0" borderId="17" xfId="1" applyFont="1" applyBorder="1" applyAlignment="1">
      <alignment horizontal="right"/>
    </xf>
    <xf numFmtId="0" fontId="64" fillId="0" borderId="1" xfId="1" applyFont="1" applyBorder="1" applyAlignment="1">
      <alignment horizontal="left"/>
    </xf>
    <xf numFmtId="0" fontId="63" fillId="0" borderId="1" xfId="1" applyFont="1" applyBorder="1" applyAlignment="1">
      <alignment horizontal="right" vertical="top"/>
    </xf>
    <xf numFmtId="0" fontId="63" fillId="5" borderId="1" xfId="1" applyFont="1" applyFill="1" applyBorder="1" applyAlignment="1">
      <alignment horizontal="right"/>
    </xf>
    <xf numFmtId="0" fontId="63" fillId="0" borderId="1" xfId="1" applyFont="1" applyBorder="1" applyAlignment="1">
      <alignment horizontal="right" vertical="top" wrapText="1"/>
    </xf>
    <xf numFmtId="0" fontId="63" fillId="0" borderId="16" xfId="1" applyFont="1" applyBorder="1" applyAlignment="1">
      <alignment horizontal="left"/>
    </xf>
    <xf numFmtId="0" fontId="63" fillId="0" borderId="4" xfId="1" applyFont="1" applyBorder="1" applyAlignment="1">
      <alignment horizontal="left"/>
    </xf>
    <xf numFmtId="0" fontId="63" fillId="0" borderId="17" xfId="1" applyFont="1" applyBorder="1" applyAlignment="1">
      <alignment horizontal="left"/>
    </xf>
    <xf numFmtId="0" fontId="64" fillId="0" borderId="1" xfId="1" applyFont="1" applyBorder="1" applyAlignment="1">
      <alignment horizontal="left" wrapText="1"/>
    </xf>
    <xf numFmtId="49" fontId="1" fillId="0" borderId="16" xfId="1" applyNumberFormat="1" applyBorder="1" applyAlignment="1">
      <alignment horizontal="center"/>
    </xf>
    <xf numFmtId="49" fontId="1" fillId="0" borderId="4" xfId="1" applyNumberFormat="1" applyBorder="1" applyAlignment="1">
      <alignment horizontal="center"/>
    </xf>
    <xf numFmtId="49" fontId="1" fillId="0" borderId="17" xfId="1" applyNumberFormat="1" applyBorder="1" applyAlignment="1">
      <alignment horizontal="center"/>
    </xf>
    <xf numFmtId="0" fontId="1" fillId="0" borderId="9" xfId="1" applyBorder="1" applyAlignment="1">
      <alignment horizontal="center"/>
    </xf>
    <xf numFmtId="0" fontId="1" fillId="0" borderId="15" xfId="1" applyBorder="1" applyAlignment="1">
      <alignment horizontal="center"/>
    </xf>
    <xf numFmtId="0" fontId="1" fillId="0" borderId="9" xfId="1" applyBorder="1" applyAlignment="1">
      <alignment horizontal="center" wrapText="1"/>
    </xf>
    <xf numFmtId="0" fontId="1" fillId="0" borderId="15" xfId="1" applyBorder="1" applyAlignment="1">
      <alignment horizontal="center" wrapText="1"/>
    </xf>
    <xf numFmtId="12" fontId="1" fillId="0" borderId="7" xfId="1" applyNumberFormat="1" applyBorder="1" applyAlignment="1">
      <alignment horizontal="center"/>
    </xf>
    <xf numFmtId="0" fontId="1" fillId="0" borderId="5" xfId="1" applyBorder="1" applyAlignment="1">
      <alignment horizontal="center"/>
    </xf>
    <xf numFmtId="0" fontId="1" fillId="0" borderId="8" xfId="1" applyBorder="1" applyAlignment="1">
      <alignment horizontal="center"/>
    </xf>
    <xf numFmtId="0" fontId="1" fillId="0" borderId="13" xfId="1" applyBorder="1" applyAlignment="1">
      <alignment horizontal="center"/>
    </xf>
    <xf numFmtId="0" fontId="1" fillId="0" borderId="3" xfId="1" applyBorder="1" applyAlignment="1">
      <alignment horizontal="center"/>
    </xf>
    <xf numFmtId="0" fontId="1" fillId="0" borderId="14" xfId="1" applyBorder="1" applyAlignment="1">
      <alignment horizontal="center"/>
    </xf>
    <xf numFmtId="0" fontId="1" fillId="0" borderId="7" xfId="1" applyBorder="1" applyAlignment="1">
      <alignment horizontal="center"/>
    </xf>
    <xf numFmtId="0" fontId="1" fillId="0" borderId="10" xfId="1" applyBorder="1" applyAlignment="1">
      <alignment horizontal="center"/>
    </xf>
    <xf numFmtId="0" fontId="1" fillId="0" borderId="0" xfId="1" applyAlignment="1">
      <alignment horizontal="center"/>
    </xf>
    <xf numFmtId="0" fontId="1" fillId="0" borderId="11" xfId="1" applyBorder="1" applyAlignment="1">
      <alignment horizontal="center"/>
    </xf>
    <xf numFmtId="14" fontId="1" fillId="0" borderId="16" xfId="1" applyNumberFormat="1" applyBorder="1" applyAlignment="1">
      <alignment horizontal="center"/>
    </xf>
    <xf numFmtId="0" fontId="17" fillId="0" borderId="0" xfId="1" applyFont="1" applyAlignment="1">
      <alignment horizontal="left"/>
    </xf>
    <xf numFmtId="3" fontId="1" fillId="0" borderId="1" xfId="1" applyNumberFormat="1" applyBorder="1" applyAlignment="1">
      <alignment horizontal="right"/>
    </xf>
    <xf numFmtId="0" fontId="1" fillId="0" borderId="1" xfId="1" applyBorder="1" applyAlignment="1">
      <alignment horizontal="right"/>
    </xf>
    <xf numFmtId="9" fontId="1" fillId="0" borderId="16" xfId="1" applyNumberFormat="1" applyBorder="1" applyAlignment="1">
      <alignment horizontal="right"/>
    </xf>
    <xf numFmtId="0" fontId="1" fillId="0" borderId="17" xfId="1" applyBorder="1" applyAlignment="1">
      <alignment horizontal="right"/>
    </xf>
    <xf numFmtId="0" fontId="1" fillId="0" borderId="16" xfId="1" applyBorder="1" applyAlignment="1">
      <alignment horizontal="right"/>
    </xf>
    <xf numFmtId="3" fontId="1" fillId="0" borderId="16" xfId="1" applyNumberFormat="1" applyBorder="1" applyAlignment="1">
      <alignment horizontal="right"/>
    </xf>
    <xf numFmtId="0" fontId="17" fillId="0" borderId="16" xfId="1" applyFont="1" applyBorder="1" applyAlignment="1">
      <alignment horizontal="center"/>
    </xf>
    <xf numFmtId="0" fontId="17" fillId="0" borderId="4" xfId="1" applyFont="1" applyBorder="1" applyAlignment="1">
      <alignment horizontal="center"/>
    </xf>
    <xf numFmtId="0" fontId="17" fillId="0" borderId="17" xfId="1" applyFont="1" applyBorder="1" applyAlignment="1">
      <alignment horizontal="center"/>
    </xf>
    <xf numFmtId="0" fontId="44" fillId="0" borderId="0" xfId="1" applyFont="1" applyAlignment="1">
      <alignment horizontal="left"/>
    </xf>
    <xf numFmtId="0" fontId="17" fillId="0" borderId="28" xfId="1" applyFont="1" applyBorder="1" applyAlignment="1">
      <alignment horizontal="left"/>
    </xf>
  </cellXfs>
  <cellStyles count="9">
    <cellStyle name="Comma" xfId="7" builtinId="3"/>
    <cellStyle name="Comma 2" xfId="4"/>
    <cellStyle name="Good 2" xfId="2"/>
    <cellStyle name="Hyperlink" xfId="8" builtinId="8"/>
    <cellStyle name="Neutral 2" xfId="3"/>
    <cellStyle name="Normal" xfId="0" builtinId="0"/>
    <cellStyle name="Normal 2" xfId="1"/>
    <cellStyle name="Normal 5" xfId="5"/>
    <cellStyle name="Normal 7" xfId="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2.xml"/></Relationships>
</file>

<file path=xl/drawings/_rels/drawing5.xml.rels><?xml version="1.0" encoding="UTF-8" standalone="yes"?>
<Relationships xmlns="http://schemas.openxmlformats.org/package/2006/relationships"><Relationship Id="rId1" Type="http://schemas.openxmlformats.org/officeDocument/2006/relationships/image" Target="../media/image5.emf"/></Relationships>
</file>

<file path=xl/drawings/_rels/drawing6.xml.rels><?xml version="1.0" encoding="UTF-8" standalone="yes"?>
<Relationships xmlns="http://schemas.openxmlformats.org/package/2006/relationships"><Relationship Id="rId1" Type="http://schemas.openxmlformats.org/officeDocument/2006/relationships/image" Target="../media/image6.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2.emf"/></Relationships>
</file>

<file path=xl/drawings/_rels/vmlDrawing3.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4.vml.rels><?xml version="1.0" encoding="UTF-8" standalone="yes"?>
<Relationships xmlns="http://schemas.openxmlformats.org/package/2006/relationships"><Relationship Id="rId1"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28575</xdr:colOff>
          <xdr:row>1</xdr:row>
          <xdr:rowOff>47625</xdr:rowOff>
        </xdr:from>
        <xdr:to>
          <xdr:col>7</xdr:col>
          <xdr:colOff>28575</xdr:colOff>
          <xdr:row>12</xdr:row>
          <xdr:rowOff>57150</xdr:rowOff>
        </xdr:to>
        <xdr:sp macro="" textlink="">
          <xdr:nvSpPr>
            <xdr:cNvPr id="3073" name="Object 1" hidden="1">
              <a:extLst>
                <a:ext uri="{63B3BB69-23CF-44E3-9099-C40C66FF867C}">
                  <a14:compatExt spid="_x0000_s3073"/>
                </a:ext>
                <a:ext uri="{FF2B5EF4-FFF2-40B4-BE49-F238E27FC236}">
                  <a16:creationId xmlns:a16="http://schemas.microsoft.com/office/drawing/2014/main" id="{00000000-0008-0000-0300-0000010C0000}"/>
                </a:ext>
              </a:extLst>
            </xdr:cNvPr>
            <xdr:cNvSpPr/>
          </xdr:nvSpPr>
          <xdr:spPr bwMode="auto">
            <a:xfrm>
              <a:off x="0" y="0"/>
              <a:ext cx="0" cy="0"/>
            </a:xfrm>
            <a:prstGeom prst="rect">
              <a:avLst/>
            </a:prstGeom>
            <a:solidFill>
              <a:srgbClr val="FFFFFF"/>
            </a:solidFill>
            <a:ln w="9525">
              <a:solidFill>
                <a:srgbClr val="000000"/>
              </a:solidFill>
              <a:miter lim="800000"/>
              <a:headEnd/>
              <a:tailEnd/>
            </a:ln>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47625</xdr:colOff>
          <xdr:row>1</xdr:row>
          <xdr:rowOff>57150</xdr:rowOff>
        </xdr:from>
        <xdr:to>
          <xdr:col>5</xdr:col>
          <xdr:colOff>1162050</xdr:colOff>
          <xdr:row>11</xdr:row>
          <xdr:rowOff>57150</xdr:rowOff>
        </xdr:to>
        <xdr:sp macro="" textlink="">
          <xdr:nvSpPr>
            <xdr:cNvPr id="4097" name="Object 1" hidden="1">
              <a:extLst>
                <a:ext uri="{63B3BB69-23CF-44E3-9099-C40C66FF867C}">
                  <a14:compatExt spid="_x0000_s4097"/>
                </a:ext>
                <a:ext uri="{FF2B5EF4-FFF2-40B4-BE49-F238E27FC236}">
                  <a16:creationId xmlns:a16="http://schemas.microsoft.com/office/drawing/2014/main" id="{00000000-0008-0000-0400-000001100000}"/>
                </a:ext>
              </a:extLst>
            </xdr:cNvPr>
            <xdr:cNvSpPr/>
          </xdr:nvSpPr>
          <xdr:spPr bwMode="auto">
            <a:xfrm>
              <a:off x="0" y="0"/>
              <a:ext cx="0" cy="0"/>
            </a:xfrm>
            <a:prstGeom prst="rect">
              <a:avLst/>
            </a:prstGeom>
            <a:solidFill>
              <a:srgbClr val="FFFFFF"/>
            </a:solidFill>
            <a:ln w="9525">
              <a:solidFill>
                <a:srgbClr val="000000"/>
              </a:solidFill>
              <a:miter lim="800000"/>
              <a:headEnd/>
              <a:tailEnd/>
            </a:ln>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66675</xdr:colOff>
          <xdr:row>0</xdr:row>
          <xdr:rowOff>95250</xdr:rowOff>
        </xdr:from>
        <xdr:to>
          <xdr:col>3</xdr:col>
          <xdr:colOff>1085850</xdr:colOff>
          <xdr:row>8</xdr:row>
          <xdr:rowOff>104775</xdr:rowOff>
        </xdr:to>
        <xdr:sp macro="" textlink="">
          <xdr:nvSpPr>
            <xdr:cNvPr id="5121" name="Object 1" hidden="1">
              <a:extLst>
                <a:ext uri="{63B3BB69-23CF-44E3-9099-C40C66FF867C}">
                  <a14:compatExt spid="_x0000_s5121"/>
                </a:ext>
                <a:ext uri="{FF2B5EF4-FFF2-40B4-BE49-F238E27FC236}">
                  <a16:creationId xmlns:a16="http://schemas.microsoft.com/office/drawing/2014/main" id="{00000000-0008-0000-0500-000001140000}"/>
                </a:ext>
              </a:extLst>
            </xdr:cNvPr>
            <xdr:cNvSpPr/>
          </xdr:nvSpPr>
          <xdr:spPr bwMode="auto">
            <a:xfrm>
              <a:off x="0" y="0"/>
              <a:ext cx="0" cy="0"/>
            </a:xfrm>
            <a:prstGeom prst="rect">
              <a:avLst/>
            </a:prstGeom>
            <a:solidFill>
              <a:srgbClr val="FFFFFF"/>
            </a:solidFill>
            <a:ln w="9525">
              <a:solidFill>
                <a:srgbClr val="000000"/>
              </a:solidFill>
              <a:miter lim="800000"/>
              <a:headEnd/>
              <a:tailEnd/>
            </a:ln>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57150</xdr:colOff>
          <xdr:row>1</xdr:row>
          <xdr:rowOff>9525</xdr:rowOff>
        </xdr:from>
        <xdr:to>
          <xdr:col>5</xdr:col>
          <xdr:colOff>781050</xdr:colOff>
          <xdr:row>8</xdr:row>
          <xdr:rowOff>19050</xdr:rowOff>
        </xdr:to>
        <xdr:sp macro="" textlink="">
          <xdr:nvSpPr>
            <xdr:cNvPr id="17409" name="Object 1" hidden="1">
              <a:extLst>
                <a:ext uri="{63B3BB69-23CF-44E3-9099-C40C66FF867C}">
                  <a14:compatExt spid="_x0000_s17409"/>
                </a:ext>
                <a:ext uri="{FF2B5EF4-FFF2-40B4-BE49-F238E27FC236}">
                  <a16:creationId xmlns:a16="http://schemas.microsoft.com/office/drawing/2014/main" id="{00000000-0008-0000-0600-000001440000}"/>
                </a:ext>
              </a:extLst>
            </xdr:cNvPr>
            <xdr:cNvSpPr/>
          </xdr:nvSpPr>
          <xdr:spPr bwMode="auto">
            <a:xfrm>
              <a:off x="0" y="0"/>
              <a:ext cx="0" cy="0"/>
            </a:xfrm>
            <a:prstGeom prst="rect">
              <a:avLst/>
            </a:prstGeom>
            <a:solidFill>
              <a:srgbClr val="FFFFFF"/>
            </a:solidFill>
            <a:ln w="9525">
              <a:solidFill>
                <a:srgbClr val="000000"/>
              </a:solidFill>
              <a:miter lim="800000"/>
              <a:headEnd/>
              <a:tailEnd/>
            </a:ln>
          </xdr:spPr>
        </xdr: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38100</xdr:rowOff>
    </xdr:from>
    <xdr:to>
      <xdr:col>15</xdr:col>
      <xdr:colOff>3810</xdr:colOff>
      <xdr:row>5</xdr:row>
      <xdr:rowOff>133350</xdr:rowOff>
    </xdr:to>
    <xdr:pic>
      <xdr:nvPicPr>
        <xdr:cNvPr id="2" name="Picture 1">
          <a:extLst>
            <a:ext uri="{FF2B5EF4-FFF2-40B4-BE49-F238E27FC236}">
              <a16:creationId xmlns:a16="http://schemas.microsoft.com/office/drawing/2014/main" id="{00000000-0008-0000-0A00-000002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0" y="38100"/>
          <a:ext cx="9147810" cy="1009650"/>
        </a:xfrm>
        <a:prstGeom prst="rect">
          <a:avLst/>
        </a:prstGeom>
        <a:noFill/>
        <a:ln w="9525">
          <a:noFill/>
          <a:miter lim="800000"/>
          <a:headEnd/>
          <a:tailEnd/>
        </a:ln>
      </xdr:spPr>
    </xdr:pic>
    <xdr:clientData/>
  </xdr:twoCellAnchor>
  <xdr:twoCellAnchor editAs="oneCell">
    <xdr:from>
      <xdr:col>0</xdr:col>
      <xdr:colOff>0</xdr:colOff>
      <xdr:row>0</xdr:row>
      <xdr:rowOff>38100</xdr:rowOff>
    </xdr:from>
    <xdr:to>
      <xdr:col>15</xdr:col>
      <xdr:colOff>3810</xdr:colOff>
      <xdr:row>5</xdr:row>
      <xdr:rowOff>133350</xdr:rowOff>
    </xdr:to>
    <xdr:pic>
      <xdr:nvPicPr>
        <xdr:cNvPr id="3" name="Picture 1">
          <a:extLst>
            <a:ext uri="{FF2B5EF4-FFF2-40B4-BE49-F238E27FC236}">
              <a16:creationId xmlns:a16="http://schemas.microsoft.com/office/drawing/2014/main" id="{00000000-0008-0000-0A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38100"/>
          <a:ext cx="9147810" cy="1009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9525</xdr:rowOff>
    </xdr:from>
    <xdr:to>
      <xdr:col>7</xdr:col>
      <xdr:colOff>933450</xdr:colOff>
      <xdr:row>4</xdr:row>
      <xdr:rowOff>133350</xdr:rowOff>
    </xdr:to>
    <xdr:pic>
      <xdr:nvPicPr>
        <xdr:cNvPr id="2" name="Picture 2">
          <a:extLst>
            <a:ext uri="{FF2B5EF4-FFF2-40B4-BE49-F238E27FC236}">
              <a16:creationId xmlns:a16="http://schemas.microsoft.com/office/drawing/2014/main" id="{00000000-0008-0000-0B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9525"/>
          <a:ext cx="6214110" cy="8553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C:/Users/danto/Desktop/Global%20Group%20&#1047;&#1072;&#1074;&#1088;&#1096;&#1085;&#1072;%20&#1057;&#1084;&#1077;&#1090;&#1082;&#1072;%202019%20(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C:/Users/Goliath/Desktop/&#1047;&#1040;&#1042;&#1056;&#1064;&#1053;&#1040;%20&#1057;&#1052;&#1045;&#1058;&#1050;&#1040;%202020/&#1045;&#1050;&#1057;&#1045;&#1051;%202019/&#1047;&#1072;&#1074;&#1088;&#1096;&#1085;&#1072;%20&#1057;&#1084;&#1077;&#1090;&#1082;&#1072;%202019%20-%20&#1057;&#1048;&#1053;&#1058;&#1045;&#1058;&#1048;&#1050;&#104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ОСНОВНИ ПОДАТОЦИ ЗА ДРУШТВОТО"/>
      <sheetName val="БРУТО БИЛАНС"/>
      <sheetName val="БИЛАНС НА СОСТОЈБА"/>
      <sheetName val="БИЛАНС НА УСПЕХ"/>
      <sheetName val="СПД"/>
      <sheetName val="Д.Е"/>
      <sheetName val="Објаснувачки Белешки"/>
      <sheetName val="Паричен Тек "/>
      <sheetName val="Состојба на капитал"/>
      <sheetName val="Даночен Биланс"/>
      <sheetName val="ДБ-ВП"/>
    </sheetNames>
    <sheetDataSet>
      <sheetData sheetId="0">
        <row r="1">
          <cell r="B1">
            <v>0</v>
          </cell>
        </row>
        <row r="4">
          <cell r="B4">
            <v>0</v>
          </cell>
        </row>
      </sheetData>
      <sheetData sheetId="1"/>
      <sheetData sheetId="2"/>
      <sheetData sheetId="3"/>
      <sheetData sheetId="4"/>
      <sheetData sheetId="5"/>
      <sheetData sheetId="6"/>
      <sheetData sheetId="7"/>
      <sheetData sheetId="8"/>
      <sheetData sheetId="9"/>
      <sheetData sheetId="1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БРУТО БИЛАНС"/>
      <sheetName val="БИЛАНС НА СОСТОЈБА"/>
      <sheetName val="БИЛАНС НА УСПЕХ"/>
      <sheetName val="СПД"/>
      <sheetName val="Д.Е"/>
      <sheetName val="Објаснувачки Белешки"/>
      <sheetName val="Паричен Тек "/>
      <sheetName val="Состојба на капитал"/>
      <sheetName val="ОСНОВНИ ПОДАТОЦИ ЗА ДРУШТВОТО"/>
      <sheetName val="Даночен Биланс"/>
      <sheetName val="ДБ-ВП"/>
    </sheetNames>
    <sheetDataSet>
      <sheetData sheetId="0"/>
      <sheetData sheetId="1"/>
      <sheetData sheetId="2"/>
      <sheetData sheetId="3"/>
      <sheetData sheetId="4"/>
      <sheetData sheetId="5"/>
      <sheetData sheetId="6"/>
      <sheetData sheetId="7"/>
      <sheetData sheetId="8"/>
      <sheetData sheetId="9"/>
      <sheetData sheetId="10"/>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test@gmail.com"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4.bin"/><Relationship Id="rId5" Type="http://schemas.openxmlformats.org/officeDocument/2006/relationships/image" Target="../media/image1.emf"/><Relationship Id="rId4" Type="http://schemas.openxmlformats.org/officeDocument/2006/relationships/package" Target="../embeddings/Microsoft_Word_Document.docx"/></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5.bin"/><Relationship Id="rId5" Type="http://schemas.openxmlformats.org/officeDocument/2006/relationships/image" Target="../media/image2.emf"/><Relationship Id="rId4" Type="http://schemas.openxmlformats.org/officeDocument/2006/relationships/package" Target="../embeddings/Microsoft_Word_Document1.docx"/></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6.bin"/><Relationship Id="rId5" Type="http://schemas.openxmlformats.org/officeDocument/2006/relationships/image" Target="../media/image3.emf"/><Relationship Id="rId4" Type="http://schemas.openxmlformats.org/officeDocument/2006/relationships/package" Target="../embeddings/Microsoft_Word_Document2.docx"/></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7.bin"/><Relationship Id="rId5" Type="http://schemas.openxmlformats.org/officeDocument/2006/relationships/image" Target="../media/image4.emf"/><Relationship Id="rId4" Type="http://schemas.openxmlformats.org/officeDocument/2006/relationships/package" Target="../embeddings/Microsoft_Word_Document3.docx"/></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R59"/>
  <sheetViews>
    <sheetView showGridLines="0" topLeftCell="A71" workbookViewId="0">
      <selection activeCell="Z27" sqref="Z27"/>
    </sheetView>
  </sheetViews>
  <sheetFormatPr defaultColWidth="8.7109375" defaultRowHeight="15.75" x14ac:dyDescent="0.25"/>
  <cols>
    <col min="1" max="1" width="3.7109375" style="353" customWidth="1"/>
    <col min="2" max="2" width="8.7109375" style="353"/>
    <col min="3" max="3" width="11.5703125" style="353" customWidth="1"/>
    <col min="4" max="7" width="8.7109375" style="353"/>
    <col min="8" max="8" width="9.85546875" style="353" customWidth="1"/>
    <col min="9" max="10" width="8.7109375" style="353"/>
    <col min="11" max="11" width="18.28515625" style="353" customWidth="1"/>
    <col min="12" max="14" width="8.7109375" style="353"/>
    <col min="15" max="15" width="14" style="353" customWidth="1"/>
    <col min="16" max="16384" width="8.7109375" style="353"/>
  </cols>
  <sheetData>
    <row r="3" spans="2:18" ht="26.25" x14ac:dyDescent="0.4">
      <c r="C3" s="396" t="s">
        <v>1953</v>
      </c>
      <c r="D3" s="396"/>
      <c r="E3" s="396"/>
      <c r="F3" s="396"/>
      <c r="G3" s="396"/>
      <c r="H3" s="396"/>
      <c r="I3" s="396"/>
      <c r="J3" s="396"/>
      <c r="K3" s="396"/>
      <c r="L3" s="396"/>
      <c r="M3" s="396"/>
      <c r="N3" s="397"/>
      <c r="O3" s="397"/>
    </row>
    <row r="5" spans="2:18" x14ac:dyDescent="0.25">
      <c r="B5" s="403" t="s">
        <v>1767</v>
      </c>
      <c r="C5" s="403"/>
    </row>
    <row r="7" spans="2:18" x14ac:dyDescent="0.25">
      <c r="B7" s="403" t="s">
        <v>1954</v>
      </c>
      <c r="C7" s="403"/>
      <c r="D7" s="403"/>
      <c r="E7" s="403"/>
      <c r="F7" s="403"/>
      <c r="G7" s="403"/>
      <c r="H7" s="403"/>
      <c r="I7" s="403"/>
      <c r="J7" s="403"/>
      <c r="K7" s="403"/>
    </row>
    <row r="9" spans="2:18" x14ac:dyDescent="0.25">
      <c r="B9" s="404" t="s">
        <v>1774</v>
      </c>
      <c r="C9" s="404"/>
      <c r="D9" s="404"/>
      <c r="E9" s="404"/>
      <c r="F9" s="404"/>
      <c r="G9" s="404"/>
      <c r="H9" s="404"/>
      <c r="I9" s="404"/>
      <c r="J9" s="404"/>
      <c r="K9" s="404"/>
      <c r="L9" s="404"/>
      <c r="M9" s="404"/>
      <c r="N9" s="404"/>
      <c r="O9" s="404"/>
      <c r="P9" s="404"/>
      <c r="Q9" s="404"/>
      <c r="R9" s="404"/>
    </row>
    <row r="10" spans="2:18" x14ac:dyDescent="0.25">
      <c r="B10" s="354"/>
      <c r="C10" s="354"/>
      <c r="D10" s="354"/>
      <c r="E10" s="354"/>
      <c r="F10" s="354"/>
      <c r="G10" s="354"/>
      <c r="H10" s="354"/>
      <c r="I10" s="354"/>
      <c r="J10" s="354"/>
      <c r="K10" s="354"/>
      <c r="L10" s="354"/>
      <c r="M10" s="354"/>
      <c r="N10" s="354"/>
      <c r="O10" s="354"/>
      <c r="P10" s="354"/>
      <c r="Q10" s="354"/>
      <c r="R10" s="354"/>
    </row>
    <row r="11" spans="2:18" x14ac:dyDescent="0.25">
      <c r="B11" s="407" t="s">
        <v>1768</v>
      </c>
      <c r="C11" s="407"/>
      <c r="D11" s="407"/>
      <c r="E11" s="407"/>
      <c r="F11" s="407"/>
      <c r="G11" s="407"/>
      <c r="H11" s="407"/>
      <c r="I11" s="407"/>
      <c r="J11" s="407"/>
      <c r="K11" s="407"/>
    </row>
    <row r="12" spans="2:18" x14ac:dyDescent="0.25">
      <c r="B12" s="355"/>
      <c r="C12" s="355"/>
      <c r="D12" s="355"/>
      <c r="E12" s="355"/>
      <c r="F12" s="355"/>
      <c r="G12" s="355"/>
      <c r="H12" s="355"/>
      <c r="I12" s="355"/>
      <c r="J12" s="355"/>
      <c r="K12" s="355"/>
    </row>
    <row r="13" spans="2:18" x14ac:dyDescent="0.25">
      <c r="B13" s="403" t="s">
        <v>1769</v>
      </c>
      <c r="C13" s="403"/>
      <c r="D13" s="403"/>
      <c r="E13" s="403"/>
      <c r="F13" s="403"/>
      <c r="G13" s="403"/>
      <c r="H13" s="403"/>
      <c r="I13" s="403"/>
      <c r="J13" s="403"/>
      <c r="K13" s="403"/>
      <c r="L13" s="403"/>
    </row>
    <row r="15" spans="2:18" x14ac:dyDescent="0.25">
      <c r="B15" s="403" t="s">
        <v>1770</v>
      </c>
      <c r="C15" s="403"/>
      <c r="D15" s="403"/>
      <c r="E15" s="403"/>
      <c r="F15" s="403"/>
      <c r="G15" s="403"/>
      <c r="H15" s="403"/>
    </row>
    <row r="17" spans="2:18" x14ac:dyDescent="0.25">
      <c r="B17" s="403" t="s">
        <v>1771</v>
      </c>
      <c r="C17" s="403"/>
      <c r="D17" s="403"/>
      <c r="E17" s="403"/>
      <c r="F17" s="403"/>
      <c r="G17" s="403"/>
      <c r="H17" s="403"/>
      <c r="I17" s="403"/>
      <c r="J17" s="403"/>
      <c r="K17" s="403"/>
      <c r="L17" s="403"/>
    </row>
    <row r="18" spans="2:18" x14ac:dyDescent="0.25">
      <c r="B18" s="356"/>
      <c r="C18" s="356"/>
      <c r="D18" s="356"/>
      <c r="E18" s="356"/>
      <c r="F18" s="356"/>
      <c r="G18" s="356"/>
      <c r="H18" s="356"/>
      <c r="I18" s="356"/>
      <c r="J18" s="356"/>
      <c r="K18" s="356"/>
      <c r="L18" s="356"/>
    </row>
    <row r="19" spans="2:18" x14ac:dyDescent="0.25">
      <c r="B19" s="403" t="s">
        <v>1772</v>
      </c>
      <c r="C19" s="403"/>
      <c r="D19" s="403"/>
      <c r="E19" s="403"/>
      <c r="F19" s="403"/>
      <c r="G19" s="403"/>
      <c r="H19" s="403"/>
      <c r="I19" s="403"/>
      <c r="J19" s="403"/>
      <c r="K19" s="403"/>
      <c r="L19" s="403"/>
      <c r="M19" s="403"/>
      <c r="N19" s="403"/>
    </row>
    <row r="20" spans="2:18" x14ac:dyDescent="0.25">
      <c r="B20" s="356"/>
      <c r="C20" s="356"/>
      <c r="D20" s="356"/>
      <c r="E20" s="356"/>
      <c r="F20" s="356"/>
      <c r="G20" s="356"/>
      <c r="H20" s="356"/>
      <c r="I20" s="356"/>
      <c r="J20" s="356"/>
      <c r="K20" s="356"/>
      <c r="L20" s="356"/>
      <c r="M20" s="356"/>
      <c r="N20" s="356"/>
    </row>
    <row r="21" spans="2:18" x14ac:dyDescent="0.25">
      <c r="B21" s="403" t="s">
        <v>1775</v>
      </c>
      <c r="C21" s="403"/>
      <c r="D21" s="403"/>
      <c r="E21" s="403"/>
      <c r="F21" s="403"/>
      <c r="G21" s="403"/>
      <c r="H21" s="403"/>
      <c r="I21" s="403"/>
      <c r="J21" s="403"/>
      <c r="K21" s="403"/>
    </row>
    <row r="22" spans="2:18" x14ac:dyDescent="0.25">
      <c r="B22" s="356"/>
      <c r="C22" s="356"/>
      <c r="D22" s="356"/>
      <c r="E22" s="356"/>
      <c r="F22" s="356"/>
      <c r="G22" s="356"/>
      <c r="H22" s="356"/>
      <c r="I22" s="356"/>
      <c r="J22" s="356"/>
      <c r="K22" s="356"/>
    </row>
    <row r="23" spans="2:18" x14ac:dyDescent="0.25">
      <c r="B23" s="403" t="s">
        <v>1773</v>
      </c>
      <c r="C23" s="403"/>
      <c r="D23" s="403"/>
      <c r="E23" s="403"/>
      <c r="F23" s="403"/>
      <c r="G23" s="403"/>
      <c r="H23" s="403"/>
    </row>
    <row r="24" spans="2:18" x14ac:dyDescent="0.25">
      <c r="B24" s="356"/>
      <c r="C24" s="356"/>
      <c r="D24" s="356"/>
      <c r="E24" s="356"/>
      <c r="F24" s="356"/>
      <c r="G24" s="356"/>
      <c r="H24" s="356"/>
    </row>
    <row r="25" spans="2:18" x14ac:dyDescent="0.25">
      <c r="B25" s="403" t="s">
        <v>1778</v>
      </c>
      <c r="C25" s="403"/>
      <c r="D25" s="403"/>
      <c r="E25" s="403"/>
      <c r="F25" s="403"/>
      <c r="G25" s="403"/>
      <c r="H25" s="403"/>
      <c r="I25" s="403"/>
      <c r="J25" s="403"/>
      <c r="K25" s="403"/>
      <c r="L25" s="403"/>
    </row>
    <row r="27" spans="2:18" ht="29.65" customHeight="1" x14ac:dyDescent="0.25">
      <c r="B27" s="404" t="s">
        <v>1970</v>
      </c>
      <c r="C27" s="404"/>
      <c r="D27" s="404"/>
      <c r="E27" s="404"/>
      <c r="F27" s="404"/>
      <c r="G27" s="404"/>
      <c r="H27" s="404"/>
      <c r="I27" s="404"/>
      <c r="J27" s="404"/>
      <c r="K27" s="404"/>
      <c r="L27" s="404"/>
      <c r="M27" s="404"/>
      <c r="N27" s="404"/>
      <c r="O27" s="404"/>
      <c r="P27" s="404"/>
      <c r="Q27" s="404"/>
      <c r="R27" s="404"/>
    </row>
    <row r="28" spans="2:18" x14ac:dyDescent="0.25">
      <c r="B28" s="356"/>
      <c r="C28" s="356"/>
      <c r="D28" s="356"/>
      <c r="E28" s="356"/>
      <c r="F28" s="356"/>
      <c r="G28" s="356"/>
      <c r="H28" s="356"/>
      <c r="I28" s="356"/>
      <c r="J28" s="356"/>
      <c r="K28" s="356"/>
      <c r="L28" s="356"/>
      <c r="M28" s="356"/>
      <c r="N28" s="356"/>
      <c r="O28" s="356"/>
      <c r="P28" s="356"/>
      <c r="Q28" s="356"/>
      <c r="R28" s="356"/>
    </row>
    <row r="29" spans="2:18" x14ac:dyDescent="0.25">
      <c r="B29" s="405" t="s">
        <v>1782</v>
      </c>
      <c r="C29" s="405"/>
      <c r="D29" s="405"/>
      <c r="E29" s="405"/>
      <c r="F29" s="405"/>
      <c r="G29" s="405"/>
      <c r="H29" s="405"/>
      <c r="I29" s="405"/>
      <c r="J29" s="405"/>
      <c r="K29" s="405"/>
      <c r="L29" s="405"/>
    </row>
    <row r="31" spans="2:18" x14ac:dyDescent="0.25">
      <c r="B31" s="403" t="s">
        <v>1791</v>
      </c>
      <c r="C31" s="403"/>
      <c r="D31" s="403"/>
      <c r="E31" s="403"/>
      <c r="F31" s="403"/>
      <c r="G31" s="403"/>
      <c r="H31" s="403"/>
      <c r="I31" s="403"/>
      <c r="J31" s="403"/>
      <c r="K31" s="403"/>
      <c r="L31" s="403"/>
      <c r="M31" s="403"/>
      <c r="N31" s="403"/>
      <c r="O31" s="403"/>
    </row>
    <row r="33" spans="2:15" x14ac:dyDescent="0.25">
      <c r="B33" s="392" t="s">
        <v>1951</v>
      </c>
      <c r="C33" s="392"/>
      <c r="D33" s="392"/>
      <c r="E33" s="392"/>
      <c r="F33" s="392"/>
      <c r="G33" s="392"/>
      <c r="H33" s="392"/>
      <c r="I33" s="392"/>
      <c r="J33" s="392"/>
      <c r="K33" s="392"/>
      <c r="L33" s="392"/>
      <c r="M33" s="392"/>
      <c r="N33" s="392"/>
      <c r="O33" s="392"/>
    </row>
    <row r="34" spans="2:15" x14ac:dyDescent="0.25">
      <c r="B34" s="392" t="s">
        <v>1952</v>
      </c>
      <c r="C34" s="393"/>
      <c r="D34" s="393"/>
      <c r="E34" s="393"/>
      <c r="F34" s="393"/>
      <c r="G34" s="393"/>
      <c r="H34" s="393"/>
      <c r="I34" s="393"/>
      <c r="J34" s="393"/>
      <c r="K34" s="393"/>
      <c r="L34" s="393"/>
      <c r="M34" s="393"/>
      <c r="N34" s="393"/>
      <c r="O34" s="393"/>
    </row>
    <row r="35" spans="2:15" s="395" customFormat="1" x14ac:dyDescent="0.25">
      <c r="B35" s="394"/>
    </row>
    <row r="36" spans="2:15" x14ac:dyDescent="0.25">
      <c r="B36" s="353" t="s">
        <v>1776</v>
      </c>
    </row>
    <row r="38" spans="2:15" x14ac:dyDescent="0.25">
      <c r="B38" s="353" t="s">
        <v>1779</v>
      </c>
    </row>
    <row r="40" spans="2:15" x14ac:dyDescent="0.25">
      <c r="B40" s="353" t="s">
        <v>1780</v>
      </c>
    </row>
    <row r="42" spans="2:15" x14ac:dyDescent="0.25">
      <c r="B42" s="353" t="s">
        <v>1781</v>
      </c>
    </row>
    <row r="44" spans="2:15" x14ac:dyDescent="0.25">
      <c r="B44" s="353" t="s">
        <v>1777</v>
      </c>
    </row>
    <row r="46" spans="2:15" ht="126.6" customHeight="1" x14ac:dyDescent="0.25">
      <c r="B46" s="406" t="s">
        <v>1943</v>
      </c>
      <c r="C46" s="406"/>
      <c r="D46" s="406"/>
      <c r="E46" s="406"/>
      <c r="F46" s="406"/>
      <c r="G46" s="406"/>
      <c r="H46" s="406"/>
      <c r="I46" s="406"/>
      <c r="J46" s="406"/>
      <c r="K46" s="406"/>
      <c r="L46" s="406"/>
      <c r="M46" s="406"/>
      <c r="N46" s="406"/>
      <c r="O46" s="406"/>
    </row>
    <row r="55" spans="2:14" x14ac:dyDescent="0.25">
      <c r="B55" s="401"/>
      <c r="C55" s="402"/>
      <c r="D55" s="402"/>
      <c r="E55" s="402"/>
      <c r="F55" s="402"/>
      <c r="G55" s="402"/>
      <c r="H55" s="402"/>
      <c r="I55" s="402"/>
      <c r="J55" s="402"/>
      <c r="K55" s="402"/>
      <c r="L55" s="402"/>
      <c r="M55" s="402"/>
      <c r="N55" s="402"/>
    </row>
    <row r="56" spans="2:14" x14ac:dyDescent="0.25">
      <c r="B56" s="402"/>
      <c r="C56" s="402"/>
      <c r="D56" s="402"/>
      <c r="E56" s="402"/>
      <c r="F56" s="402"/>
      <c r="G56" s="402"/>
      <c r="H56" s="402"/>
      <c r="I56" s="402"/>
      <c r="J56" s="402"/>
      <c r="K56" s="402"/>
      <c r="L56" s="402"/>
      <c r="M56" s="402"/>
      <c r="N56" s="402"/>
    </row>
    <row r="57" spans="2:14" ht="10.15" customHeight="1" x14ac:dyDescent="0.25">
      <c r="B57" s="402"/>
      <c r="C57" s="402"/>
      <c r="D57" s="402"/>
      <c r="E57" s="402"/>
      <c r="F57" s="402"/>
      <c r="G57" s="402"/>
      <c r="H57" s="402"/>
      <c r="I57" s="402"/>
      <c r="J57" s="402"/>
      <c r="K57" s="402"/>
      <c r="L57" s="402"/>
      <c r="M57" s="402"/>
      <c r="N57" s="402"/>
    </row>
    <row r="58" spans="2:14" ht="15.6" hidden="1" customHeight="1" x14ac:dyDescent="0.25">
      <c r="B58" s="402"/>
      <c r="C58" s="402"/>
      <c r="D58" s="402"/>
      <c r="E58" s="402"/>
      <c r="F58" s="402"/>
      <c r="G58" s="402"/>
      <c r="H58" s="402"/>
      <c r="I58" s="402"/>
      <c r="J58" s="402"/>
      <c r="K58" s="402"/>
      <c r="L58" s="402"/>
      <c r="M58" s="402"/>
      <c r="N58" s="402"/>
    </row>
    <row r="59" spans="2:14" ht="59.1" customHeight="1" x14ac:dyDescent="0.25">
      <c r="B59" s="402"/>
      <c r="C59" s="402"/>
      <c r="D59" s="402"/>
      <c r="E59" s="402"/>
      <c r="F59" s="402"/>
      <c r="G59" s="402"/>
      <c r="H59" s="402"/>
      <c r="I59" s="402"/>
      <c r="J59" s="402"/>
      <c r="K59" s="402"/>
      <c r="L59" s="402"/>
      <c r="M59" s="402"/>
      <c r="N59" s="402"/>
    </row>
  </sheetData>
  <mergeCells count="16">
    <mergeCell ref="B23:H23"/>
    <mergeCell ref="B7:K7"/>
    <mergeCell ref="B5:C5"/>
    <mergeCell ref="B9:R9"/>
    <mergeCell ref="B11:K11"/>
    <mergeCell ref="B13:L13"/>
    <mergeCell ref="B15:H15"/>
    <mergeCell ref="B17:L17"/>
    <mergeCell ref="B19:N19"/>
    <mergeCell ref="B21:K21"/>
    <mergeCell ref="B55:N59"/>
    <mergeCell ref="B25:L25"/>
    <mergeCell ref="B27:R27"/>
    <mergeCell ref="B29:L29"/>
    <mergeCell ref="B31:O31"/>
    <mergeCell ref="B46:O46"/>
  </mergeCell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9"/>
  <sheetViews>
    <sheetView showGridLines="0" topLeftCell="A28" workbookViewId="0">
      <selection activeCell="C24" sqref="C24:O24"/>
    </sheetView>
  </sheetViews>
  <sheetFormatPr defaultColWidth="8.7109375" defaultRowHeight="15" x14ac:dyDescent="0.25"/>
  <cols>
    <col min="1" max="1" width="40.28515625" style="1" customWidth="1"/>
    <col min="2" max="2" width="6.28515625" style="1" customWidth="1"/>
    <col min="3" max="15" width="4.7109375" style="1" customWidth="1"/>
    <col min="16" max="16384" width="8.7109375" style="1"/>
  </cols>
  <sheetData>
    <row r="1" spans="1:15" x14ac:dyDescent="0.25">
      <c r="C1" s="409"/>
      <c r="D1" s="409"/>
      <c r="E1" s="2"/>
      <c r="F1" s="2"/>
      <c r="G1" s="2"/>
      <c r="H1" s="2"/>
      <c r="I1" s="2"/>
      <c r="J1" s="2"/>
      <c r="K1" s="2"/>
    </row>
    <row r="2" spans="1:15" x14ac:dyDescent="0.25">
      <c r="C2" s="409"/>
      <c r="D2" s="409"/>
    </row>
    <row r="3" spans="1:15" x14ac:dyDescent="0.25">
      <c r="C3" s="409"/>
      <c r="D3" s="409"/>
    </row>
    <row r="4" spans="1:15" x14ac:dyDescent="0.25">
      <c r="A4" s="357" t="s">
        <v>0</v>
      </c>
      <c r="B4" s="267"/>
      <c r="C4" s="410">
        <v>7666666</v>
      </c>
      <c r="D4" s="410"/>
      <c r="E4" s="410"/>
      <c r="F4" s="410"/>
      <c r="G4" s="410"/>
      <c r="H4" s="410"/>
      <c r="I4" s="410"/>
      <c r="J4" s="410"/>
      <c r="K4" s="410"/>
      <c r="L4" s="410"/>
      <c r="M4" s="410"/>
      <c r="N4" s="410"/>
      <c r="O4" s="410"/>
    </row>
    <row r="5" spans="1:15" x14ac:dyDescent="0.25">
      <c r="A5" s="253" t="s">
        <v>1</v>
      </c>
      <c r="B5" s="268"/>
      <c r="C5" s="413"/>
      <c r="D5" s="414"/>
      <c r="E5" s="414"/>
      <c r="F5" s="414"/>
      <c r="G5" s="414"/>
      <c r="H5" s="414"/>
      <c r="I5" s="414"/>
      <c r="J5" s="414"/>
      <c r="K5" s="414"/>
      <c r="L5" s="414"/>
      <c r="M5" s="414"/>
      <c r="N5" s="414"/>
      <c r="O5" s="415"/>
    </row>
    <row r="6" spans="1:15" x14ac:dyDescent="0.25">
      <c r="A6" s="4"/>
      <c r="B6" s="4"/>
      <c r="C6" s="388"/>
      <c r="D6" s="388"/>
      <c r="E6" s="389"/>
      <c r="F6" s="389"/>
      <c r="G6" s="389"/>
      <c r="H6" s="389"/>
      <c r="I6" s="389"/>
      <c r="J6" s="242"/>
      <c r="K6" s="242"/>
      <c r="L6" s="242"/>
      <c r="M6" s="242"/>
      <c r="N6" s="242"/>
      <c r="O6" s="242"/>
    </row>
    <row r="7" spans="1:15" x14ac:dyDescent="0.25">
      <c r="A7" s="360" t="s">
        <v>2</v>
      </c>
      <c r="B7" s="6"/>
      <c r="C7" s="388"/>
      <c r="D7" s="388"/>
      <c r="E7" s="389"/>
      <c r="F7" s="389"/>
      <c r="G7" s="389"/>
      <c r="H7" s="389"/>
      <c r="I7" s="389"/>
      <c r="J7" s="242"/>
      <c r="K7" s="242"/>
      <c r="L7" s="242"/>
      <c r="M7" s="242"/>
      <c r="N7" s="242"/>
      <c r="O7" s="242"/>
    </row>
    <row r="8" spans="1:15" x14ac:dyDescent="0.25">
      <c r="A8" s="358" t="s">
        <v>3</v>
      </c>
      <c r="B8" s="123"/>
      <c r="C8" s="411" t="s">
        <v>1949</v>
      </c>
      <c r="D8" s="411"/>
      <c r="E8" s="411"/>
      <c r="F8" s="411"/>
      <c r="G8" s="411"/>
      <c r="H8" s="411"/>
      <c r="I8" s="411"/>
      <c r="J8" s="411"/>
      <c r="K8" s="411"/>
      <c r="L8" s="411"/>
      <c r="M8" s="411"/>
      <c r="N8" s="411"/>
      <c r="O8" s="411"/>
    </row>
    <row r="9" spans="1:15" x14ac:dyDescent="0.25">
      <c r="A9" s="358" t="s">
        <v>952</v>
      </c>
      <c r="B9" s="123"/>
      <c r="C9" s="411"/>
      <c r="D9" s="411"/>
      <c r="E9" s="411"/>
      <c r="F9" s="411"/>
      <c r="G9" s="411"/>
      <c r="H9" s="411"/>
      <c r="I9" s="411"/>
      <c r="J9" s="411"/>
      <c r="K9" s="411"/>
      <c r="L9" s="411"/>
      <c r="M9" s="411"/>
      <c r="N9" s="411"/>
      <c r="O9" s="411"/>
    </row>
    <row r="10" spans="1:15" x14ac:dyDescent="0.25">
      <c r="A10" s="358" t="s">
        <v>953</v>
      </c>
      <c r="B10" s="123"/>
      <c r="C10" s="411"/>
      <c r="D10" s="411"/>
      <c r="E10" s="411"/>
      <c r="F10" s="411"/>
      <c r="G10" s="411"/>
      <c r="H10" s="411"/>
      <c r="I10" s="411"/>
      <c r="J10" s="411"/>
      <c r="K10" s="411"/>
      <c r="L10" s="411"/>
      <c r="M10" s="411"/>
      <c r="N10" s="411"/>
      <c r="O10" s="411"/>
    </row>
    <row r="11" spans="1:15" x14ac:dyDescent="0.25">
      <c r="A11" s="358" t="s">
        <v>4</v>
      </c>
      <c r="B11" s="123"/>
      <c r="C11" s="411"/>
      <c r="D11" s="411"/>
      <c r="E11" s="411"/>
      <c r="F11" s="411"/>
      <c r="G11" s="411"/>
      <c r="H11" s="411"/>
      <c r="I11" s="411"/>
      <c r="J11" s="411"/>
      <c r="K11" s="411"/>
      <c r="L11" s="411"/>
      <c r="M11" s="411"/>
      <c r="N11" s="411"/>
      <c r="O11" s="411"/>
    </row>
    <row r="12" spans="1:15" x14ac:dyDescent="0.25">
      <c r="A12" s="358" t="s">
        <v>5</v>
      </c>
      <c r="B12" s="123"/>
      <c r="C12" s="412" t="s">
        <v>1950</v>
      </c>
      <c r="D12" s="411"/>
      <c r="E12" s="411"/>
      <c r="F12" s="411"/>
      <c r="G12" s="411"/>
      <c r="H12" s="411"/>
      <c r="I12" s="411"/>
      <c r="J12" s="411"/>
      <c r="K12" s="411"/>
      <c r="L12" s="411"/>
      <c r="M12" s="411"/>
      <c r="N12" s="411"/>
      <c r="O12" s="411"/>
    </row>
    <row r="13" spans="1:15" x14ac:dyDescent="0.25">
      <c r="A13" s="358" t="s">
        <v>6</v>
      </c>
      <c r="B13" s="123"/>
      <c r="C13" s="411">
        <v>2025</v>
      </c>
      <c r="D13" s="411"/>
      <c r="E13" s="411"/>
      <c r="F13" s="411"/>
      <c r="G13" s="411"/>
      <c r="H13" s="411"/>
      <c r="I13" s="411"/>
      <c r="J13" s="411"/>
      <c r="K13" s="411"/>
      <c r="L13" s="411"/>
      <c r="M13" s="411"/>
      <c r="N13" s="411"/>
      <c r="O13" s="411"/>
    </row>
    <row r="14" spans="1:15" x14ac:dyDescent="0.25">
      <c r="A14" s="358" t="s">
        <v>7</v>
      </c>
      <c r="B14" s="123"/>
      <c r="C14" s="411">
        <v>12</v>
      </c>
      <c r="D14" s="411"/>
      <c r="E14" s="411"/>
      <c r="F14" s="411"/>
      <c r="G14" s="411"/>
      <c r="H14" s="411"/>
      <c r="I14" s="411"/>
      <c r="J14" s="411"/>
      <c r="K14" s="411"/>
      <c r="L14" s="411"/>
      <c r="M14" s="411"/>
      <c r="N14" s="411"/>
      <c r="O14" s="411"/>
    </row>
    <row r="15" spans="1:15" x14ac:dyDescent="0.25">
      <c r="A15" s="358" t="s">
        <v>8</v>
      </c>
      <c r="B15" s="123"/>
      <c r="C15" s="411">
        <v>15</v>
      </c>
      <c r="D15" s="411"/>
      <c r="E15" s="411"/>
      <c r="F15" s="411"/>
      <c r="G15" s="411"/>
      <c r="H15" s="411"/>
      <c r="I15" s="411"/>
      <c r="J15" s="411"/>
      <c r="K15" s="411"/>
      <c r="L15" s="411"/>
      <c r="M15" s="411"/>
      <c r="N15" s="411"/>
      <c r="O15" s="411"/>
    </row>
    <row r="16" spans="1:15" ht="60" x14ac:dyDescent="0.25">
      <c r="A16" s="253" t="s">
        <v>1946</v>
      </c>
      <c r="B16" s="268"/>
      <c r="C16" s="408">
        <v>69.2</v>
      </c>
      <c r="D16" s="408"/>
      <c r="E16" s="408"/>
      <c r="F16" s="408"/>
      <c r="G16" s="408"/>
      <c r="H16" s="408"/>
      <c r="I16" s="408"/>
      <c r="J16" s="408"/>
      <c r="K16" s="408"/>
      <c r="L16" s="408"/>
      <c r="M16" s="408"/>
      <c r="N16" s="408"/>
      <c r="O16" s="408"/>
    </row>
    <row r="17" spans="1:15" ht="60" x14ac:dyDescent="0.25">
      <c r="A17" s="253" t="s">
        <v>1947</v>
      </c>
      <c r="B17" s="268"/>
      <c r="C17" s="419" t="s">
        <v>1948</v>
      </c>
      <c r="D17" s="420"/>
      <c r="E17" s="420"/>
      <c r="F17" s="420"/>
      <c r="G17" s="420"/>
      <c r="H17" s="420"/>
      <c r="I17" s="420"/>
      <c r="J17" s="420"/>
      <c r="K17" s="420"/>
      <c r="L17" s="420"/>
      <c r="M17" s="420"/>
      <c r="N17" s="420"/>
      <c r="O17" s="421"/>
    </row>
    <row r="18" spans="1:15" x14ac:dyDescent="0.25">
      <c r="A18" s="7"/>
      <c r="B18" s="7"/>
      <c r="C18" s="422"/>
      <c r="D18" s="422"/>
      <c r="E18" s="5"/>
      <c r="F18" s="5"/>
      <c r="G18" s="5"/>
      <c r="H18" s="5"/>
      <c r="I18" s="5"/>
    </row>
    <row r="19" spans="1:15" ht="45" x14ac:dyDescent="0.25">
      <c r="A19" s="360" t="s">
        <v>9</v>
      </c>
      <c r="B19" s="264"/>
      <c r="C19" s="265"/>
      <c r="D19" s="265"/>
      <c r="E19" s="265"/>
      <c r="F19" s="265"/>
      <c r="G19" s="265"/>
      <c r="H19" s="265"/>
      <c r="I19" s="265"/>
    </row>
    <row r="20" spans="1:15" ht="30" x14ac:dyDescent="0.25">
      <c r="A20" s="359" t="s">
        <v>10</v>
      </c>
      <c r="B20" s="75"/>
      <c r="C20" s="411"/>
      <c r="D20" s="411"/>
      <c r="E20" s="411"/>
      <c r="F20" s="411"/>
      <c r="G20" s="411"/>
      <c r="H20" s="411"/>
      <c r="I20" s="411"/>
      <c r="J20" s="411"/>
      <c r="K20" s="411"/>
      <c r="L20" s="411"/>
      <c r="M20" s="411"/>
      <c r="N20" s="411"/>
      <c r="O20" s="411"/>
    </row>
    <row r="21" spans="1:15" ht="30" x14ac:dyDescent="0.25">
      <c r="A21" s="359" t="s">
        <v>11</v>
      </c>
      <c r="B21" s="75"/>
      <c r="C21" s="423"/>
      <c r="D21" s="423"/>
      <c r="E21" s="423"/>
      <c r="F21" s="423"/>
      <c r="G21" s="423"/>
      <c r="H21" s="423"/>
      <c r="I21" s="423"/>
      <c r="J21" s="423"/>
      <c r="K21" s="423"/>
      <c r="L21" s="423"/>
      <c r="M21" s="423"/>
      <c r="N21" s="423"/>
      <c r="O21" s="423"/>
    </row>
    <row r="22" spans="1:15" ht="60" x14ac:dyDescent="0.25">
      <c r="A22" s="359" t="s">
        <v>12</v>
      </c>
      <c r="B22" s="75"/>
      <c r="C22" s="411"/>
      <c r="D22" s="411"/>
      <c r="E22" s="411"/>
      <c r="F22" s="411"/>
      <c r="G22" s="411"/>
      <c r="H22" s="411"/>
      <c r="I22" s="411"/>
      <c r="J22" s="411"/>
      <c r="K22" s="411"/>
      <c r="L22" s="411"/>
      <c r="M22" s="411"/>
      <c r="N22" s="411"/>
      <c r="O22" s="411"/>
    </row>
    <row r="23" spans="1:15" x14ac:dyDescent="0.25">
      <c r="A23" s="359" t="s">
        <v>1783</v>
      </c>
      <c r="B23" s="75"/>
      <c r="C23" s="424"/>
      <c r="D23" s="425"/>
      <c r="E23" s="425"/>
      <c r="F23" s="425"/>
      <c r="G23" s="425"/>
      <c r="H23" s="425"/>
      <c r="I23" s="425"/>
      <c r="J23" s="425"/>
      <c r="K23" s="425"/>
      <c r="L23" s="425"/>
      <c r="M23" s="425"/>
      <c r="N23" s="425"/>
      <c r="O23" s="426"/>
    </row>
    <row r="24" spans="1:15" x14ac:dyDescent="0.25">
      <c r="A24" s="359" t="s">
        <v>13</v>
      </c>
      <c r="B24" s="75"/>
      <c r="C24" s="416" t="s">
        <v>1955</v>
      </c>
      <c r="D24" s="416"/>
      <c r="E24" s="416"/>
      <c r="F24" s="416"/>
      <c r="G24" s="416"/>
      <c r="H24" s="416"/>
      <c r="I24" s="416"/>
      <c r="J24" s="416"/>
      <c r="K24" s="416"/>
      <c r="L24" s="416"/>
      <c r="M24" s="416"/>
      <c r="N24" s="416"/>
      <c r="O24" s="416"/>
    </row>
    <row r="26" spans="1:15" x14ac:dyDescent="0.25">
      <c r="A26" s="8"/>
      <c r="B26" s="8"/>
    </row>
    <row r="27" spans="1:15" x14ac:dyDescent="0.25">
      <c r="A27" s="9"/>
      <c r="B27" s="9"/>
    </row>
    <row r="29" spans="1:15" x14ac:dyDescent="0.25">
      <c r="A29" s="417"/>
      <c r="B29" s="417"/>
      <c r="C29" s="417"/>
    </row>
    <row r="30" spans="1:15" x14ac:dyDescent="0.25">
      <c r="C30" s="9"/>
      <c r="G30" s="10"/>
      <c r="H30" s="10"/>
    </row>
    <row r="31" spans="1:15" ht="16.5" x14ac:dyDescent="0.3">
      <c r="A31" s="11"/>
      <c r="B31" s="11"/>
    </row>
    <row r="32" spans="1:15" x14ac:dyDescent="0.25">
      <c r="A32" s="418"/>
      <c r="B32" s="418"/>
      <c r="C32" s="418"/>
    </row>
    <row r="33" spans="1:9" x14ac:dyDescent="0.25">
      <c r="A33" s="418"/>
      <c r="B33" s="418"/>
      <c r="C33" s="418"/>
      <c r="D33" s="418"/>
    </row>
    <row r="35" spans="1:9" ht="16.5" x14ac:dyDescent="0.3">
      <c r="A35" s="12"/>
      <c r="B35" s="12"/>
      <c r="H35" s="11"/>
    </row>
    <row r="36" spans="1:9" x14ac:dyDescent="0.25">
      <c r="A36" s="13"/>
      <c r="B36" s="13"/>
    </row>
    <row r="37" spans="1:9" x14ac:dyDescent="0.25">
      <c r="A37" s="13"/>
      <c r="B37" s="13"/>
      <c r="E37" s="13"/>
      <c r="F37" s="13"/>
      <c r="I37" s="14"/>
    </row>
    <row r="38" spans="1:9" ht="16.5" x14ac:dyDescent="0.3">
      <c r="A38" s="11"/>
      <c r="B38" s="11"/>
      <c r="I38" s="14"/>
    </row>
    <row r="39" spans="1:9" ht="16.5" x14ac:dyDescent="0.3">
      <c r="A39" s="11"/>
      <c r="B39" s="11"/>
      <c r="E39" s="13"/>
      <c r="F39" s="13"/>
      <c r="I39" s="14"/>
    </row>
  </sheetData>
  <mergeCells count="24">
    <mergeCell ref="C24:O24"/>
    <mergeCell ref="A29:C29"/>
    <mergeCell ref="A32:C32"/>
    <mergeCell ref="A33:D33"/>
    <mergeCell ref="C17:O17"/>
    <mergeCell ref="C18:D18"/>
    <mergeCell ref="C20:O20"/>
    <mergeCell ref="C21:O21"/>
    <mergeCell ref="C22:O22"/>
    <mergeCell ref="C23:O23"/>
    <mergeCell ref="C16:O16"/>
    <mergeCell ref="C1:D1"/>
    <mergeCell ref="C2:D2"/>
    <mergeCell ref="C3:D3"/>
    <mergeCell ref="C4:O4"/>
    <mergeCell ref="C8:O8"/>
    <mergeCell ref="C9:O9"/>
    <mergeCell ref="C11:O11"/>
    <mergeCell ref="C12:O12"/>
    <mergeCell ref="C13:O13"/>
    <mergeCell ref="C14:O14"/>
    <mergeCell ref="C15:O15"/>
    <mergeCell ref="C10:O10"/>
    <mergeCell ref="C5:O5"/>
  </mergeCells>
  <hyperlinks>
    <hyperlink ref="C12" r:id="rId1"/>
  </hyperlinks>
  <pageMargins left="0.7" right="0.7" top="0.75" bottom="0.75" header="0.3" footer="0.3"/>
  <pageSetup paperSize="9" orientation="portrait" horizontalDpi="300" verticalDpi="300"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3725"/>
  <sheetViews>
    <sheetView showGridLines="0" tabSelected="1" zoomScale="80" zoomScaleNormal="80" workbookViewId="0">
      <selection activeCell="G15" sqref="G15"/>
    </sheetView>
  </sheetViews>
  <sheetFormatPr defaultColWidth="9.28515625" defaultRowHeight="14.25" x14ac:dyDescent="0.2"/>
  <cols>
    <col min="1" max="1" width="8.28515625" style="63" customWidth="1"/>
    <col min="2" max="2" width="49.28515625" style="5" customWidth="1"/>
    <col min="3" max="3" width="17.7109375" style="65" customWidth="1"/>
    <col min="4" max="4" width="21" style="65" customWidth="1"/>
    <col min="5" max="5" width="17.7109375" style="16" customWidth="1"/>
    <col min="6" max="6" width="14.140625" style="16" customWidth="1"/>
    <col min="7" max="7" width="15.28515625" style="16" customWidth="1"/>
    <col min="8" max="8" width="3.7109375" style="16" customWidth="1"/>
    <col min="9" max="9" width="3.42578125" style="16" customWidth="1"/>
    <col min="10" max="10" width="3.28515625" style="16" customWidth="1"/>
    <col min="11" max="11" width="2.7109375" style="16" customWidth="1"/>
    <col min="12" max="12" width="3.28515625" style="16" customWidth="1"/>
    <col min="13" max="13" width="4.28515625" style="16" customWidth="1"/>
    <col min="14" max="14" width="4" style="16" customWidth="1"/>
    <col min="15" max="15" width="3.7109375" style="16" customWidth="1"/>
    <col min="16" max="16" width="3.42578125" style="16" customWidth="1"/>
    <col min="17" max="17" width="3.7109375" style="16" customWidth="1"/>
    <col min="18" max="18" width="3.42578125" style="16" customWidth="1"/>
    <col min="19" max="19" width="4.42578125" style="16" customWidth="1"/>
    <col min="20" max="20" width="3.7109375" style="16" customWidth="1"/>
    <col min="21" max="16384" width="9.28515625" style="16"/>
  </cols>
  <sheetData>
    <row r="1" spans="1:22" x14ac:dyDescent="0.2">
      <c r="A1" s="429" t="s">
        <v>14</v>
      </c>
      <c r="B1" s="430" t="s">
        <v>15</v>
      </c>
      <c r="C1" s="431">
        <v>2025</v>
      </c>
      <c r="D1" s="431"/>
      <c r="E1" s="15"/>
    </row>
    <row r="2" spans="1:22" x14ac:dyDescent="0.2">
      <c r="A2" s="429"/>
      <c r="B2" s="430"/>
      <c r="C2" s="390" t="s">
        <v>16</v>
      </c>
      <c r="D2" s="390" t="s">
        <v>17</v>
      </c>
      <c r="F2" s="361" t="s">
        <v>1313</v>
      </c>
      <c r="G2" s="361"/>
      <c r="H2" s="361"/>
      <c r="I2" s="361"/>
      <c r="J2" s="361"/>
      <c r="K2" s="361"/>
      <c r="L2" s="361"/>
      <c r="M2" s="361"/>
      <c r="N2" s="361"/>
      <c r="O2" s="361"/>
      <c r="P2" s="361"/>
      <c r="Q2" s="361"/>
      <c r="R2" s="361"/>
      <c r="S2" s="361"/>
      <c r="T2" s="361"/>
      <c r="U2" s="361"/>
      <c r="V2" s="361"/>
    </row>
    <row r="3" spans="1:22" x14ac:dyDescent="0.2">
      <c r="A3" s="17" t="s">
        <v>18</v>
      </c>
      <c r="B3" s="18" t="s">
        <v>19</v>
      </c>
      <c r="C3" s="19"/>
      <c r="D3" s="19"/>
      <c r="F3" s="361"/>
      <c r="G3" s="361" t="s">
        <v>644</v>
      </c>
      <c r="H3" s="361"/>
      <c r="I3" s="361"/>
      <c r="J3" s="361"/>
      <c r="K3" s="361"/>
      <c r="L3" s="361"/>
      <c r="M3" s="361"/>
      <c r="N3" s="361"/>
      <c r="O3" s="361"/>
      <c r="P3" s="361"/>
      <c r="Q3" s="361"/>
      <c r="R3" s="361"/>
      <c r="S3" s="361"/>
      <c r="T3" s="361"/>
      <c r="U3" s="361"/>
      <c r="V3" s="361"/>
    </row>
    <row r="4" spans="1:22" ht="51.6" customHeight="1" x14ac:dyDescent="0.2">
      <c r="A4" s="17" t="s">
        <v>20</v>
      </c>
      <c r="B4" s="18" t="s">
        <v>21</v>
      </c>
      <c r="C4" s="19"/>
      <c r="D4" s="19"/>
      <c r="F4" s="361" t="s">
        <v>1956</v>
      </c>
      <c r="G4" s="363"/>
      <c r="H4" s="361"/>
      <c r="I4" s="428" t="s">
        <v>1971</v>
      </c>
      <c r="J4" s="428"/>
      <c r="K4" s="428"/>
      <c r="L4" s="428"/>
      <c r="M4" s="428"/>
      <c r="N4" s="428"/>
      <c r="O4" s="428"/>
      <c r="P4" s="428"/>
      <c r="Q4" s="428"/>
      <c r="R4" s="428"/>
      <c r="S4" s="428"/>
      <c r="T4" s="428"/>
      <c r="U4" s="428"/>
      <c r="V4" s="428"/>
    </row>
    <row r="5" spans="1:22" collapsed="1" x14ac:dyDescent="0.2">
      <c r="A5" s="20" t="s">
        <v>22</v>
      </c>
      <c r="B5" s="21" t="s">
        <v>23</v>
      </c>
      <c r="C5" s="22"/>
      <c r="D5" s="22"/>
      <c r="F5" s="361" t="s">
        <v>1955</v>
      </c>
      <c r="G5" s="362">
        <f>C392+C396+C406-D392-D396-D406</f>
        <v>0</v>
      </c>
      <c r="H5" s="361"/>
      <c r="I5" s="361"/>
      <c r="J5" s="361"/>
      <c r="K5" s="361"/>
      <c r="L5" s="361"/>
      <c r="M5" s="361"/>
      <c r="N5" s="361"/>
      <c r="O5" s="361"/>
      <c r="P5" s="361"/>
      <c r="Q5" s="361"/>
      <c r="R5" s="361"/>
      <c r="S5" s="361"/>
      <c r="T5" s="361"/>
      <c r="U5" s="361"/>
      <c r="V5" s="361"/>
    </row>
    <row r="6" spans="1:22" x14ac:dyDescent="0.2">
      <c r="A6" s="20" t="s">
        <v>22</v>
      </c>
      <c r="B6" s="23" t="s">
        <v>24</v>
      </c>
      <c r="C6" s="24"/>
      <c r="D6" s="24"/>
      <c r="F6" s="361"/>
      <c r="G6" s="361"/>
      <c r="H6" s="361"/>
      <c r="I6" s="361"/>
      <c r="J6" s="361"/>
      <c r="K6" s="361"/>
      <c r="L6" s="361"/>
      <c r="M6" s="361"/>
      <c r="N6" s="361"/>
      <c r="O6" s="361"/>
      <c r="P6" s="361"/>
      <c r="Q6" s="361"/>
      <c r="R6" s="361"/>
      <c r="S6" s="361"/>
      <c r="T6" s="361"/>
      <c r="U6" s="361"/>
      <c r="V6" s="361"/>
    </row>
    <row r="7" spans="1:22" ht="28.5" x14ac:dyDescent="0.2">
      <c r="A7" s="269" t="s">
        <v>25</v>
      </c>
      <c r="B7" s="270" t="s">
        <v>26</v>
      </c>
      <c r="C7" s="271">
        <f>+C5+C6</f>
        <v>0</v>
      </c>
      <c r="D7" s="271">
        <f>+D5+D6</f>
        <v>0</v>
      </c>
      <c r="F7" s="361" t="s">
        <v>946</v>
      </c>
      <c r="G7" s="361"/>
      <c r="H7" s="361"/>
      <c r="I7" s="361"/>
      <c r="J7" s="361"/>
      <c r="K7" s="361"/>
      <c r="L7" s="361"/>
      <c r="M7" s="361"/>
      <c r="N7" s="361"/>
      <c r="O7" s="361"/>
      <c r="P7" s="361"/>
      <c r="Q7" s="361"/>
      <c r="R7" s="361"/>
      <c r="S7" s="361"/>
      <c r="T7" s="361"/>
      <c r="U7" s="361"/>
      <c r="V7" s="361"/>
    </row>
    <row r="8" spans="1:22" x14ac:dyDescent="0.2">
      <c r="A8" s="17" t="s">
        <v>27</v>
      </c>
      <c r="B8" s="18" t="s">
        <v>28</v>
      </c>
      <c r="C8" s="19"/>
      <c r="D8" s="19"/>
      <c r="F8" s="361" t="s">
        <v>1956</v>
      </c>
      <c r="G8" s="363"/>
      <c r="H8" s="361"/>
      <c r="I8" s="361"/>
      <c r="J8" s="361"/>
      <c r="K8" s="361"/>
      <c r="L8" s="361"/>
      <c r="M8" s="361"/>
      <c r="N8" s="361"/>
      <c r="O8" s="361"/>
      <c r="P8" s="361"/>
      <c r="Q8" s="361"/>
      <c r="R8" s="361"/>
      <c r="S8" s="361"/>
      <c r="T8" s="361"/>
      <c r="U8" s="361"/>
      <c r="V8" s="361"/>
    </row>
    <row r="9" spans="1:22" x14ac:dyDescent="0.2">
      <c r="A9" s="17" t="s">
        <v>29</v>
      </c>
      <c r="B9" s="18" t="s">
        <v>30</v>
      </c>
      <c r="C9" s="19"/>
      <c r="D9" s="19"/>
    </row>
    <row r="10" spans="1:22" x14ac:dyDescent="0.2">
      <c r="A10" s="17" t="s">
        <v>31</v>
      </c>
      <c r="B10" s="17" t="s">
        <v>32</v>
      </c>
      <c r="C10" s="19"/>
      <c r="D10" s="19"/>
    </row>
    <row r="11" spans="1:22" x14ac:dyDescent="0.2">
      <c r="A11" s="17" t="s">
        <v>33</v>
      </c>
      <c r="B11" s="17" t="s">
        <v>34</v>
      </c>
      <c r="C11" s="19"/>
      <c r="D11" s="19"/>
    </row>
    <row r="12" spans="1:22" ht="28.5" x14ac:dyDescent="0.2">
      <c r="A12" s="25" t="s">
        <v>35</v>
      </c>
      <c r="B12" s="26" t="s">
        <v>36</v>
      </c>
      <c r="C12" s="27"/>
      <c r="D12" s="27"/>
    </row>
    <row r="13" spans="1:22" x14ac:dyDescent="0.2">
      <c r="A13" s="25" t="s">
        <v>35</v>
      </c>
      <c r="B13" s="26" t="s">
        <v>37</v>
      </c>
      <c r="C13" s="27"/>
      <c r="D13" s="27"/>
    </row>
    <row r="14" spans="1:22" ht="28.5" x14ac:dyDescent="0.2">
      <c r="A14" s="25" t="s">
        <v>35</v>
      </c>
      <c r="B14" s="26" t="s">
        <v>38</v>
      </c>
      <c r="C14" s="27"/>
      <c r="D14" s="27"/>
      <c r="F14" s="28"/>
    </row>
    <row r="15" spans="1:22" ht="28.5" x14ac:dyDescent="0.2">
      <c r="A15" s="25" t="s">
        <v>35</v>
      </c>
      <c r="B15" s="26" t="s">
        <v>39</v>
      </c>
      <c r="C15" s="27"/>
      <c r="D15" s="27"/>
    </row>
    <row r="16" spans="1:22" ht="28.5" x14ac:dyDescent="0.2">
      <c r="A16" s="25" t="s">
        <v>35</v>
      </c>
      <c r="B16" s="26" t="s">
        <v>40</v>
      </c>
      <c r="C16" s="27"/>
      <c r="D16" s="27"/>
    </row>
    <row r="17" spans="1:4" ht="28.5" x14ac:dyDescent="0.2">
      <c r="A17" s="25" t="s">
        <v>35</v>
      </c>
      <c r="B17" s="26" t="s">
        <v>41</v>
      </c>
      <c r="C17" s="27"/>
      <c r="D17" s="27"/>
    </row>
    <row r="18" spans="1:4" ht="28.5" x14ac:dyDescent="0.2">
      <c r="A18" s="25" t="s">
        <v>35</v>
      </c>
      <c r="B18" s="26" t="s">
        <v>42</v>
      </c>
      <c r="C18" s="27"/>
      <c r="D18" s="27"/>
    </row>
    <row r="19" spans="1:4" ht="28.5" x14ac:dyDescent="0.2">
      <c r="A19" s="269" t="s">
        <v>43</v>
      </c>
      <c r="B19" s="272" t="s">
        <v>44</v>
      </c>
      <c r="C19" s="271">
        <f>SUM(C12:C18)</f>
        <v>0</v>
      </c>
      <c r="D19" s="271">
        <f>SUM(D12:D18)</f>
        <v>0</v>
      </c>
    </row>
    <row r="20" spans="1:4" ht="42.75" x14ac:dyDescent="0.2">
      <c r="A20" s="29" t="s">
        <v>45</v>
      </c>
      <c r="B20" s="23" t="s">
        <v>46</v>
      </c>
      <c r="C20" s="24"/>
      <c r="D20" s="24"/>
    </row>
    <row r="21" spans="1:4" ht="28.5" x14ac:dyDescent="0.2">
      <c r="A21" s="29" t="s">
        <v>45</v>
      </c>
      <c r="B21" s="23" t="s">
        <v>47</v>
      </c>
      <c r="C21" s="24"/>
      <c r="D21" s="24"/>
    </row>
    <row r="22" spans="1:4" ht="42.75" x14ac:dyDescent="0.2">
      <c r="A22" s="29" t="s">
        <v>45</v>
      </c>
      <c r="B22" s="23" t="s">
        <v>48</v>
      </c>
      <c r="C22" s="24"/>
      <c r="D22" s="24"/>
    </row>
    <row r="23" spans="1:4" ht="42.75" x14ac:dyDescent="0.2">
      <c r="A23" s="29" t="s">
        <v>45</v>
      </c>
      <c r="B23" s="23" t="s">
        <v>49</v>
      </c>
      <c r="C23" s="24"/>
      <c r="D23" s="24"/>
    </row>
    <row r="24" spans="1:4" ht="42.75" x14ac:dyDescent="0.2">
      <c r="A24" s="29" t="s">
        <v>45</v>
      </c>
      <c r="B24" s="23" t="s">
        <v>50</v>
      </c>
      <c r="C24" s="24"/>
      <c r="D24" s="24"/>
    </row>
    <row r="25" spans="1:4" ht="42.75" x14ac:dyDescent="0.2">
      <c r="A25" s="29" t="s">
        <v>45</v>
      </c>
      <c r="B25" s="23" t="s">
        <v>51</v>
      </c>
      <c r="C25" s="24"/>
      <c r="D25" s="24"/>
    </row>
    <row r="26" spans="1:4" ht="28.5" x14ac:dyDescent="0.2">
      <c r="A26" s="269" t="s">
        <v>52</v>
      </c>
      <c r="B26" s="272" t="s">
        <v>53</v>
      </c>
      <c r="C26" s="271">
        <f>SUM(C20:C25)</f>
        <v>0</v>
      </c>
      <c r="D26" s="271">
        <f>SUM(D20:D25)</f>
        <v>0</v>
      </c>
    </row>
    <row r="27" spans="1:4" ht="16.5" x14ac:dyDescent="0.25">
      <c r="A27" s="273" t="s">
        <v>54</v>
      </c>
      <c r="B27" s="274" t="s">
        <v>55</v>
      </c>
      <c r="C27" s="275">
        <f>C3+C4+C7+C8+C9+C10+C11+C19+C26</f>
        <v>0</v>
      </c>
      <c r="D27" s="275">
        <f>D3+D4+D7+D8+D9+D10+D11+D19+D26</f>
        <v>0</v>
      </c>
    </row>
    <row r="28" spans="1:4" x14ac:dyDescent="0.2">
      <c r="A28" s="17" t="s">
        <v>56</v>
      </c>
      <c r="B28" s="30" t="s">
        <v>57</v>
      </c>
      <c r="C28" s="19"/>
      <c r="D28" s="19"/>
    </row>
    <row r="29" spans="1:4" x14ac:dyDescent="0.2">
      <c r="A29" s="17" t="s">
        <v>58</v>
      </c>
      <c r="B29" s="17" t="s">
        <v>59</v>
      </c>
      <c r="C29" s="19"/>
      <c r="D29" s="19"/>
    </row>
    <row r="30" spans="1:4" x14ac:dyDescent="0.2">
      <c r="A30" s="17" t="s">
        <v>60</v>
      </c>
      <c r="B30" s="17" t="s">
        <v>61</v>
      </c>
      <c r="C30" s="19"/>
      <c r="D30" s="19"/>
    </row>
    <row r="31" spans="1:4" ht="28.5" x14ac:dyDescent="0.2">
      <c r="A31" s="25" t="s">
        <v>62</v>
      </c>
      <c r="B31" s="31" t="s">
        <v>63</v>
      </c>
      <c r="C31" s="27"/>
      <c r="D31" s="27"/>
    </row>
    <row r="32" spans="1:4" ht="28.5" x14ac:dyDescent="0.2">
      <c r="A32" s="25" t="s">
        <v>62</v>
      </c>
      <c r="B32" s="18" t="s">
        <v>64</v>
      </c>
      <c r="C32" s="19"/>
      <c r="D32" s="19"/>
    </row>
    <row r="33" spans="1:4" x14ac:dyDescent="0.2">
      <c r="A33" s="17" t="s">
        <v>65</v>
      </c>
      <c r="B33" s="17" t="s">
        <v>66</v>
      </c>
      <c r="C33" s="19"/>
      <c r="D33" s="19"/>
    </row>
    <row r="34" spans="1:4" x14ac:dyDescent="0.2">
      <c r="A34" s="17" t="s">
        <v>67</v>
      </c>
      <c r="B34" s="17" t="s">
        <v>68</v>
      </c>
      <c r="C34" s="19"/>
      <c r="D34" s="19"/>
    </row>
    <row r="35" spans="1:4" ht="28.5" x14ac:dyDescent="0.2">
      <c r="A35" s="17" t="s">
        <v>69</v>
      </c>
      <c r="B35" s="32" t="s">
        <v>70</v>
      </c>
      <c r="C35" s="19"/>
      <c r="D35" s="19"/>
    </row>
    <row r="36" spans="1:4" x14ac:dyDescent="0.2">
      <c r="A36" s="17" t="s">
        <v>71</v>
      </c>
      <c r="B36" s="33" t="s">
        <v>72</v>
      </c>
      <c r="C36" s="19"/>
      <c r="D36" s="19"/>
    </row>
    <row r="37" spans="1:4" ht="28.5" x14ac:dyDescent="0.2">
      <c r="A37" s="29" t="s">
        <v>73</v>
      </c>
      <c r="B37" s="21" t="s">
        <v>74</v>
      </c>
      <c r="C37" s="24"/>
      <c r="D37" s="24"/>
    </row>
    <row r="38" spans="1:4" ht="28.5" x14ac:dyDescent="0.2">
      <c r="A38" s="29" t="s">
        <v>73</v>
      </c>
      <c r="B38" s="21" t="s">
        <v>75</v>
      </c>
      <c r="C38" s="24"/>
      <c r="D38" s="24"/>
    </row>
    <row r="39" spans="1:4" ht="28.5" x14ac:dyDescent="0.2">
      <c r="A39" s="29" t="s">
        <v>73</v>
      </c>
      <c r="B39" s="21" t="s">
        <v>76</v>
      </c>
      <c r="C39" s="24"/>
      <c r="D39" s="24"/>
    </row>
    <row r="40" spans="1:4" x14ac:dyDescent="0.2">
      <c r="A40" s="29" t="s">
        <v>73</v>
      </c>
      <c r="B40" s="21" t="s">
        <v>77</v>
      </c>
      <c r="C40" s="24"/>
      <c r="D40" s="24"/>
    </row>
    <row r="41" spans="1:4" ht="28.5" x14ac:dyDescent="0.2">
      <c r="A41" s="29" t="s">
        <v>73</v>
      </c>
      <c r="B41" s="21" t="s">
        <v>78</v>
      </c>
      <c r="C41" s="24"/>
      <c r="D41" s="24"/>
    </row>
    <row r="42" spans="1:4" ht="28.5" x14ac:dyDescent="0.2">
      <c r="A42" s="276" t="s">
        <v>662</v>
      </c>
      <c r="B42" s="277" t="s">
        <v>79</v>
      </c>
      <c r="C42" s="278">
        <f>SUM(C37:C41)</f>
        <v>0</v>
      </c>
      <c r="D42" s="278">
        <f>SUM(D37:D41)</f>
        <v>0</v>
      </c>
    </row>
    <row r="43" spans="1:4" ht="28.5" x14ac:dyDescent="0.2">
      <c r="A43" s="29" t="s">
        <v>73</v>
      </c>
      <c r="B43" s="21" t="s">
        <v>80</v>
      </c>
      <c r="C43" s="24"/>
      <c r="D43" s="24"/>
    </row>
    <row r="44" spans="1:4" ht="28.5" x14ac:dyDescent="0.2">
      <c r="A44" s="29" t="s">
        <v>73</v>
      </c>
      <c r="B44" s="21" t="s">
        <v>81</v>
      </c>
      <c r="C44" s="24"/>
      <c r="D44" s="24"/>
    </row>
    <row r="45" spans="1:4" x14ac:dyDescent="0.2">
      <c r="A45" s="29" t="s">
        <v>73</v>
      </c>
      <c r="B45" s="33" t="s">
        <v>82</v>
      </c>
      <c r="C45" s="24"/>
      <c r="D45" s="24"/>
    </row>
    <row r="46" spans="1:4" x14ac:dyDescent="0.2">
      <c r="A46" s="29" t="s">
        <v>73</v>
      </c>
      <c r="B46" s="33" t="s">
        <v>83</v>
      </c>
      <c r="C46" s="24"/>
      <c r="D46" s="24"/>
    </row>
    <row r="47" spans="1:4" ht="28.5" x14ac:dyDescent="0.2">
      <c r="A47" s="269" t="s">
        <v>662</v>
      </c>
      <c r="B47" s="272" t="s">
        <v>84</v>
      </c>
      <c r="C47" s="271">
        <f>SUM(C42:C46)</f>
        <v>0</v>
      </c>
      <c r="D47" s="271">
        <f>SUM(D42:D46)</f>
        <v>0</v>
      </c>
    </row>
    <row r="48" spans="1:4" ht="28.5" x14ac:dyDescent="0.2">
      <c r="A48" s="29" t="s">
        <v>85</v>
      </c>
      <c r="B48" s="21" t="s">
        <v>86</v>
      </c>
      <c r="C48" s="24"/>
      <c r="D48" s="24"/>
    </row>
    <row r="49" spans="1:12" ht="28.5" x14ac:dyDescent="0.2">
      <c r="A49" s="29" t="s">
        <v>85</v>
      </c>
      <c r="B49" s="21" t="s">
        <v>87</v>
      </c>
      <c r="C49" s="24"/>
      <c r="D49" s="24"/>
    </row>
    <row r="50" spans="1:12" ht="28.5" x14ac:dyDescent="0.2">
      <c r="A50" s="29" t="s">
        <v>85</v>
      </c>
      <c r="B50" s="21" t="s">
        <v>88</v>
      </c>
      <c r="C50" s="24"/>
      <c r="D50" s="24"/>
    </row>
    <row r="51" spans="1:12" ht="28.5" x14ac:dyDescent="0.2">
      <c r="A51" s="29" t="s">
        <v>85</v>
      </c>
      <c r="B51" s="21" t="s">
        <v>89</v>
      </c>
      <c r="C51" s="24"/>
      <c r="D51" s="24"/>
    </row>
    <row r="52" spans="1:12" ht="28.5" x14ac:dyDescent="0.2">
      <c r="A52" s="29" t="s">
        <v>85</v>
      </c>
      <c r="B52" s="21" t="s">
        <v>90</v>
      </c>
      <c r="C52" s="24"/>
      <c r="D52" s="24"/>
    </row>
    <row r="53" spans="1:12" ht="42.75" x14ac:dyDescent="0.2">
      <c r="A53" s="29" t="s">
        <v>85</v>
      </c>
      <c r="B53" s="21" t="s">
        <v>91</v>
      </c>
      <c r="C53" s="24"/>
      <c r="D53" s="24"/>
    </row>
    <row r="54" spans="1:12" ht="28.5" x14ac:dyDescent="0.2">
      <c r="A54" s="29" t="s">
        <v>85</v>
      </c>
      <c r="B54" s="21" t="s">
        <v>92</v>
      </c>
      <c r="C54" s="24"/>
      <c r="D54" s="24"/>
    </row>
    <row r="55" spans="1:12" ht="28.5" x14ac:dyDescent="0.2">
      <c r="A55" s="269" t="s">
        <v>663</v>
      </c>
      <c r="B55" s="272" t="s">
        <v>93</v>
      </c>
      <c r="C55" s="271">
        <f>SUM(C48:C54)</f>
        <v>0</v>
      </c>
      <c r="D55" s="271">
        <f>SUM(D48:D54)</f>
        <v>0</v>
      </c>
    </row>
    <row r="56" spans="1:12" ht="16.5" x14ac:dyDescent="0.25">
      <c r="A56" s="279" t="s">
        <v>94</v>
      </c>
      <c r="B56" s="279" t="s">
        <v>95</v>
      </c>
      <c r="C56" s="275">
        <f>C30++C31+C32+C36+C47+C55+C28+C29+C33+C34+C35</f>
        <v>0</v>
      </c>
      <c r="D56" s="275">
        <f>D30++D31+D32+D36+D47+D55+D28+D29+D33+D34+D35</f>
        <v>0</v>
      </c>
    </row>
    <row r="57" spans="1:12" x14ac:dyDescent="0.2">
      <c r="A57" s="17" t="s">
        <v>96</v>
      </c>
      <c r="B57" s="17" t="s">
        <v>97</v>
      </c>
      <c r="C57" s="19"/>
      <c r="D57" s="19"/>
    </row>
    <row r="58" spans="1:12" ht="28.5" x14ac:dyDescent="0.2">
      <c r="A58" s="17" t="s">
        <v>1302</v>
      </c>
      <c r="B58" s="32" t="s">
        <v>98</v>
      </c>
      <c r="C58" s="19"/>
      <c r="D58" s="19"/>
    </row>
    <row r="59" spans="1:12" x14ac:dyDescent="0.2">
      <c r="A59" s="17" t="s">
        <v>1303</v>
      </c>
      <c r="B59" s="33" t="s">
        <v>99</v>
      </c>
      <c r="C59" s="19"/>
      <c r="D59" s="19"/>
    </row>
    <row r="60" spans="1:12" x14ac:dyDescent="0.2">
      <c r="A60" s="17" t="s">
        <v>1304</v>
      </c>
      <c r="B60" s="17" t="s">
        <v>100</v>
      </c>
      <c r="C60" s="19"/>
      <c r="D60" s="19"/>
    </row>
    <row r="61" spans="1:12" ht="28.5" x14ac:dyDescent="0.2">
      <c r="A61" s="17" t="s">
        <v>1305</v>
      </c>
      <c r="B61" s="32" t="s">
        <v>101</v>
      </c>
      <c r="C61" s="19"/>
      <c r="D61" s="19"/>
    </row>
    <row r="62" spans="1:12" ht="28.5" x14ac:dyDescent="0.2">
      <c r="A62" s="17" t="s">
        <v>1306</v>
      </c>
      <c r="B62" s="32" t="s">
        <v>102</v>
      </c>
      <c r="C62" s="19"/>
      <c r="D62" s="19"/>
    </row>
    <row r="63" spans="1:12" ht="16.5" x14ac:dyDescent="0.25">
      <c r="A63" s="274" t="s">
        <v>1764</v>
      </c>
      <c r="B63" s="274" t="s">
        <v>104</v>
      </c>
      <c r="C63" s="271">
        <f>SUM(C57:C62)</f>
        <v>0</v>
      </c>
      <c r="D63" s="271">
        <f>SUM(D57:D62)</f>
        <v>0</v>
      </c>
    </row>
    <row r="64" spans="1:12" ht="23.25" x14ac:dyDescent="0.35">
      <c r="A64" s="37" t="s">
        <v>1314</v>
      </c>
      <c r="B64" s="37" t="s">
        <v>105</v>
      </c>
      <c r="C64" s="38"/>
      <c r="D64" s="38"/>
      <c r="F64" s="34"/>
      <c r="G64" s="35"/>
      <c r="H64" s="35"/>
      <c r="I64" s="35"/>
      <c r="J64" s="35"/>
      <c r="K64" s="35"/>
      <c r="L64" s="36"/>
    </row>
    <row r="65" spans="1:19" ht="45" x14ac:dyDescent="0.35">
      <c r="A65" s="37" t="s">
        <v>1315</v>
      </c>
      <c r="B65" s="39" t="s">
        <v>106</v>
      </c>
      <c r="C65" s="38"/>
      <c r="D65" s="38"/>
      <c r="F65" s="34"/>
      <c r="G65" s="35"/>
      <c r="H65" s="35"/>
      <c r="I65" s="35"/>
      <c r="J65" s="35"/>
      <c r="K65" s="35"/>
      <c r="L65" s="36"/>
    </row>
    <row r="66" spans="1:19" ht="30.75" x14ac:dyDescent="0.35">
      <c r="A66" s="37" t="s">
        <v>1316</v>
      </c>
      <c r="B66" s="39" t="s">
        <v>107</v>
      </c>
      <c r="C66" s="38"/>
      <c r="D66" s="38"/>
      <c r="F66" s="34"/>
      <c r="G66" s="35"/>
      <c r="H66" s="35"/>
      <c r="I66" s="35"/>
      <c r="J66" s="35"/>
      <c r="K66" s="35"/>
      <c r="L66" s="36"/>
    </row>
    <row r="67" spans="1:19" ht="30.75" x14ac:dyDescent="0.35">
      <c r="A67" s="37" t="s">
        <v>1317</v>
      </c>
      <c r="B67" s="39" t="s">
        <v>108</v>
      </c>
      <c r="C67" s="38"/>
      <c r="D67" s="38"/>
      <c r="F67" s="34"/>
      <c r="G67" s="35"/>
      <c r="H67" s="35"/>
      <c r="I67" s="35"/>
      <c r="J67" s="35"/>
      <c r="K67" s="35"/>
      <c r="L67" s="36"/>
    </row>
    <row r="68" spans="1:19" ht="30.75" x14ac:dyDescent="0.35">
      <c r="A68" s="37" t="s">
        <v>1318</v>
      </c>
      <c r="B68" s="39" t="s">
        <v>109</v>
      </c>
      <c r="C68" s="38"/>
      <c r="D68" s="38"/>
      <c r="F68" s="34"/>
      <c r="G68" s="35"/>
      <c r="H68" s="35"/>
      <c r="I68" s="35"/>
      <c r="J68" s="35"/>
      <c r="K68" s="35"/>
      <c r="L68" s="36"/>
      <c r="M68" s="40"/>
      <c r="N68" s="41"/>
      <c r="O68" s="41"/>
      <c r="P68" s="40"/>
      <c r="Q68" s="40"/>
      <c r="R68" s="40"/>
      <c r="S68" s="40"/>
    </row>
    <row r="69" spans="1:19" ht="30.75" x14ac:dyDescent="0.35">
      <c r="A69" s="37" t="s">
        <v>1319</v>
      </c>
      <c r="B69" s="39" t="s">
        <v>110</v>
      </c>
      <c r="C69" s="38"/>
      <c r="D69" s="38"/>
      <c r="E69" s="28"/>
      <c r="F69" s="34"/>
      <c r="G69" s="35"/>
      <c r="H69" s="35"/>
      <c r="I69" s="35"/>
      <c r="J69" s="35"/>
      <c r="K69" s="35"/>
      <c r="L69" s="36"/>
    </row>
    <row r="70" spans="1:19" ht="30.75" x14ac:dyDescent="0.35">
      <c r="A70" s="37" t="s">
        <v>1320</v>
      </c>
      <c r="B70" s="39" t="s">
        <v>111</v>
      </c>
      <c r="C70" s="38"/>
      <c r="D70" s="38"/>
      <c r="F70" s="34"/>
      <c r="G70" s="35"/>
      <c r="H70" s="35"/>
      <c r="I70" s="35"/>
      <c r="J70" s="35"/>
      <c r="K70" s="35"/>
      <c r="L70" s="36"/>
    </row>
    <row r="71" spans="1:19" ht="30.75" x14ac:dyDescent="0.35">
      <c r="A71" s="37" t="s">
        <v>1321</v>
      </c>
      <c r="B71" s="39" t="s">
        <v>112</v>
      </c>
      <c r="C71" s="38"/>
      <c r="D71" s="38"/>
      <c r="F71" s="34"/>
      <c r="G71" s="35"/>
      <c r="H71" s="35"/>
      <c r="I71" s="35"/>
      <c r="J71" s="35"/>
      <c r="K71" s="35"/>
      <c r="L71" s="36"/>
    </row>
    <row r="72" spans="1:19" ht="23.25" x14ac:dyDescent="0.35">
      <c r="A72" s="37" t="s">
        <v>1322</v>
      </c>
      <c r="B72" s="39" t="s">
        <v>113</v>
      </c>
      <c r="C72" s="38"/>
      <c r="D72" s="38"/>
      <c r="F72" s="34"/>
      <c r="G72" s="35"/>
      <c r="H72" s="35"/>
      <c r="I72" s="35"/>
      <c r="J72" s="35"/>
      <c r="K72" s="35"/>
      <c r="L72" s="36"/>
    </row>
    <row r="73" spans="1:19" ht="30.75" x14ac:dyDescent="0.35">
      <c r="A73" s="25" t="s">
        <v>1323</v>
      </c>
      <c r="B73" s="31" t="s">
        <v>114</v>
      </c>
      <c r="C73" s="27"/>
      <c r="D73" s="27"/>
      <c r="F73" s="42"/>
      <c r="G73" s="43"/>
      <c r="H73" s="43"/>
      <c r="I73" s="43"/>
      <c r="J73" s="43"/>
      <c r="K73" s="43"/>
      <c r="L73" s="36"/>
    </row>
    <row r="74" spans="1:19" ht="45" x14ac:dyDescent="0.35">
      <c r="A74" s="25" t="s">
        <v>1323</v>
      </c>
      <c r="B74" s="31" t="s">
        <v>115</v>
      </c>
      <c r="C74" s="27"/>
      <c r="D74" s="27"/>
      <c r="F74" s="42"/>
      <c r="G74" s="43"/>
      <c r="H74" s="43"/>
      <c r="I74" s="43"/>
      <c r="J74" s="43"/>
      <c r="K74" s="43"/>
      <c r="L74" s="36"/>
    </row>
    <row r="75" spans="1:19" ht="45" x14ac:dyDescent="0.35">
      <c r="A75" s="25" t="s">
        <v>1323</v>
      </c>
      <c r="B75" s="31" t="s">
        <v>116</v>
      </c>
      <c r="C75" s="27"/>
      <c r="D75" s="27"/>
      <c r="F75" s="42"/>
      <c r="G75" s="43"/>
      <c r="H75" s="43"/>
      <c r="I75" s="43"/>
      <c r="J75" s="43"/>
      <c r="K75" s="43"/>
      <c r="L75" s="36"/>
    </row>
    <row r="76" spans="1:19" ht="42.75" x14ac:dyDescent="0.2">
      <c r="A76" s="25" t="s">
        <v>1323</v>
      </c>
      <c r="B76" s="31" t="s">
        <v>117</v>
      </c>
      <c r="C76" s="27"/>
      <c r="D76" s="27"/>
    </row>
    <row r="77" spans="1:19" ht="28.5" x14ac:dyDescent="0.2">
      <c r="A77" s="25" t="s">
        <v>1323</v>
      </c>
      <c r="B77" s="31" t="s">
        <v>118</v>
      </c>
      <c r="C77" s="27"/>
      <c r="D77" s="27"/>
    </row>
    <row r="78" spans="1:19" ht="28.5" x14ac:dyDescent="0.2">
      <c r="A78" s="25" t="s">
        <v>1323</v>
      </c>
      <c r="B78" s="31" t="s">
        <v>119</v>
      </c>
      <c r="C78" s="27"/>
      <c r="D78" s="27"/>
    </row>
    <row r="79" spans="1:19" ht="42.75" x14ac:dyDescent="0.2">
      <c r="A79" s="25" t="s">
        <v>1323</v>
      </c>
      <c r="B79" s="31" t="s">
        <v>120</v>
      </c>
      <c r="C79" s="27"/>
      <c r="D79" s="27"/>
    </row>
    <row r="80" spans="1:19" ht="28.5" x14ac:dyDescent="0.2">
      <c r="A80" s="25" t="s">
        <v>1323</v>
      </c>
      <c r="B80" s="21" t="s">
        <v>121</v>
      </c>
      <c r="C80" s="24"/>
      <c r="D80" s="24"/>
    </row>
    <row r="81" spans="1:4" ht="28.5" x14ac:dyDescent="0.2">
      <c r="A81" s="25" t="s">
        <v>1323</v>
      </c>
      <c r="B81" s="21" t="s">
        <v>122</v>
      </c>
      <c r="C81" s="24"/>
      <c r="D81" s="24"/>
    </row>
    <row r="82" spans="1:4" ht="28.5" x14ac:dyDescent="0.2">
      <c r="A82" s="25" t="s">
        <v>1323</v>
      </c>
      <c r="B82" s="32" t="s">
        <v>123</v>
      </c>
      <c r="C82" s="19"/>
      <c r="D82" s="19"/>
    </row>
    <row r="83" spans="1:4" ht="16.5" x14ac:dyDescent="0.25">
      <c r="A83" s="279" t="s">
        <v>124</v>
      </c>
      <c r="B83" s="279" t="s">
        <v>125</v>
      </c>
      <c r="C83" s="275">
        <f>SUM(C64:C82)</f>
        <v>0</v>
      </c>
      <c r="D83" s="275">
        <f>SUM(D64:D82)</f>
        <v>0</v>
      </c>
    </row>
    <row r="84" spans="1:4" ht="28.5" x14ac:dyDescent="0.2">
      <c r="A84" s="17" t="s">
        <v>1324</v>
      </c>
      <c r="B84" s="32" t="s">
        <v>126</v>
      </c>
      <c r="C84" s="19"/>
      <c r="D84" s="19"/>
    </row>
    <row r="85" spans="1:4" ht="28.5" x14ac:dyDescent="0.2">
      <c r="A85" s="17" t="s">
        <v>1325</v>
      </c>
      <c r="B85" s="32" t="s">
        <v>127</v>
      </c>
      <c r="C85" s="19"/>
      <c r="D85" s="19"/>
    </row>
    <row r="86" spans="1:4" ht="28.5" x14ac:dyDescent="0.2">
      <c r="A86" s="17" t="s">
        <v>1326</v>
      </c>
      <c r="B86" s="32" t="s">
        <v>128</v>
      </c>
      <c r="C86" s="19"/>
      <c r="D86" s="19"/>
    </row>
    <row r="87" spans="1:4" x14ac:dyDescent="0.2">
      <c r="A87" s="17" t="s">
        <v>1327</v>
      </c>
      <c r="B87" s="17" t="s">
        <v>129</v>
      </c>
      <c r="C87" s="19"/>
      <c r="D87" s="19"/>
    </row>
    <row r="88" spans="1:4" x14ac:dyDescent="0.2">
      <c r="A88" s="17" t="s">
        <v>1328</v>
      </c>
      <c r="B88" s="18" t="s">
        <v>130</v>
      </c>
      <c r="C88" s="19"/>
      <c r="D88" s="19"/>
    </row>
    <row r="89" spans="1:4" x14ac:dyDescent="0.2">
      <c r="A89" s="17" t="s">
        <v>1329</v>
      </c>
      <c r="B89" s="17" t="s">
        <v>131</v>
      </c>
      <c r="C89" s="19"/>
      <c r="D89" s="19"/>
    </row>
    <row r="90" spans="1:4" x14ac:dyDescent="0.2">
      <c r="A90" s="17" t="s">
        <v>1330</v>
      </c>
      <c r="B90" s="17" t="s">
        <v>132</v>
      </c>
      <c r="C90" s="19"/>
      <c r="D90" s="19"/>
    </row>
    <row r="91" spans="1:4" x14ac:dyDescent="0.2">
      <c r="A91" s="17" t="s">
        <v>1331</v>
      </c>
      <c r="B91" s="17" t="s">
        <v>133</v>
      </c>
      <c r="C91" s="19"/>
      <c r="D91" s="19"/>
    </row>
    <row r="92" spans="1:4" ht="42.75" x14ac:dyDescent="0.2">
      <c r="A92" s="25" t="s">
        <v>1332</v>
      </c>
      <c r="B92" s="31" t="s">
        <v>134</v>
      </c>
      <c r="C92" s="27"/>
      <c r="D92" s="27"/>
    </row>
    <row r="93" spans="1:4" ht="42.75" x14ac:dyDescent="0.2">
      <c r="A93" s="25" t="s">
        <v>1332</v>
      </c>
      <c r="B93" s="31" t="s">
        <v>135</v>
      </c>
      <c r="C93" s="27"/>
      <c r="D93" s="27"/>
    </row>
    <row r="94" spans="1:4" ht="28.5" x14ac:dyDescent="0.2">
      <c r="A94" s="25" t="s">
        <v>1332</v>
      </c>
      <c r="B94" s="31" t="s">
        <v>136</v>
      </c>
      <c r="C94" s="27"/>
      <c r="D94" s="27"/>
    </row>
    <row r="95" spans="1:4" ht="28.5" x14ac:dyDescent="0.2">
      <c r="A95" s="25" t="s">
        <v>1332</v>
      </c>
      <c r="B95" s="31" t="s">
        <v>137</v>
      </c>
      <c r="C95" s="27"/>
      <c r="D95" s="27"/>
    </row>
    <row r="96" spans="1:4" ht="28.5" x14ac:dyDescent="0.2">
      <c r="A96" s="25" t="s">
        <v>1332</v>
      </c>
      <c r="B96" s="31" t="s">
        <v>138</v>
      </c>
      <c r="C96" s="27"/>
      <c r="D96" s="27"/>
    </row>
    <row r="97" spans="1:4" ht="28.5" x14ac:dyDescent="0.2">
      <c r="A97" s="25" t="s">
        <v>1332</v>
      </c>
      <c r="B97" s="31" t="s">
        <v>139</v>
      </c>
      <c r="C97" s="27"/>
      <c r="D97" s="27"/>
    </row>
    <row r="98" spans="1:4" ht="28.5" x14ac:dyDescent="0.2">
      <c r="A98" s="25" t="s">
        <v>1332</v>
      </c>
      <c r="B98" s="31" t="s">
        <v>140</v>
      </c>
      <c r="C98" s="27"/>
      <c r="D98" s="27"/>
    </row>
    <row r="99" spans="1:4" ht="28.5" x14ac:dyDescent="0.2">
      <c r="A99" s="25" t="s">
        <v>1332</v>
      </c>
      <c r="B99" s="32" t="s">
        <v>141</v>
      </c>
      <c r="C99" s="19">
        <f>SUM(C92:C98)</f>
        <v>0</v>
      </c>
      <c r="D99" s="19">
        <f>SUM(D92:D98)</f>
        <v>0</v>
      </c>
    </row>
    <row r="100" spans="1:4" ht="16.5" x14ac:dyDescent="0.25">
      <c r="A100" s="280" t="s">
        <v>142</v>
      </c>
      <c r="B100" s="280" t="s">
        <v>143</v>
      </c>
      <c r="C100" s="281">
        <f>SUM(C84:C91)+C99</f>
        <v>0</v>
      </c>
      <c r="D100" s="281">
        <f>SUM(D84:D91)+D99</f>
        <v>0</v>
      </c>
    </row>
    <row r="101" spans="1:4" x14ac:dyDescent="0.2">
      <c r="A101" s="17" t="s">
        <v>1333</v>
      </c>
      <c r="B101" s="17" t="s">
        <v>144</v>
      </c>
      <c r="C101" s="19"/>
      <c r="D101" s="19"/>
    </row>
    <row r="102" spans="1:4" ht="16.5" x14ac:dyDescent="0.25">
      <c r="A102" s="279" t="s">
        <v>145</v>
      </c>
      <c r="B102" s="279" t="s">
        <v>144</v>
      </c>
      <c r="C102" s="275">
        <f>C101</f>
        <v>0</v>
      </c>
      <c r="D102" s="275">
        <f>D101</f>
        <v>0</v>
      </c>
    </row>
    <row r="103" spans="1:4" ht="25.5" x14ac:dyDescent="0.35">
      <c r="A103" s="279"/>
      <c r="B103" s="282" t="s">
        <v>146</v>
      </c>
      <c r="C103" s="275">
        <f>C27+C56+C63+C83+C100+C102</f>
        <v>0</v>
      </c>
      <c r="D103" s="275">
        <f>D27+D56+D63+D83+D100+D102</f>
        <v>0</v>
      </c>
    </row>
    <row r="104" spans="1:4" ht="28.5" x14ac:dyDescent="0.2">
      <c r="A104" s="37" t="s">
        <v>1334</v>
      </c>
      <c r="B104" s="39" t="s">
        <v>147</v>
      </c>
      <c r="C104" s="38"/>
      <c r="D104" s="38"/>
    </row>
    <row r="105" spans="1:4" x14ac:dyDescent="0.2">
      <c r="A105" s="37" t="s">
        <v>1335</v>
      </c>
      <c r="B105" s="44" t="s">
        <v>148</v>
      </c>
      <c r="C105" s="38"/>
      <c r="D105" s="38"/>
    </row>
    <row r="106" spans="1:4" x14ac:dyDescent="0.2">
      <c r="A106" s="37" t="s">
        <v>1336</v>
      </c>
      <c r="B106" s="37" t="s">
        <v>149</v>
      </c>
      <c r="C106" s="38"/>
      <c r="D106" s="38"/>
    </row>
    <row r="107" spans="1:4" x14ac:dyDescent="0.2">
      <c r="A107" s="37" t="s">
        <v>1337</v>
      </c>
      <c r="B107" s="37" t="s">
        <v>150</v>
      </c>
      <c r="C107" s="38"/>
      <c r="D107" s="38"/>
    </row>
    <row r="108" spans="1:4" x14ac:dyDescent="0.2">
      <c r="A108" s="37" t="s">
        <v>1338</v>
      </c>
      <c r="B108" s="37" t="s">
        <v>151</v>
      </c>
      <c r="C108" s="38"/>
      <c r="D108" s="38"/>
    </row>
    <row r="109" spans="1:4" ht="28.5" x14ac:dyDescent="0.2">
      <c r="A109" s="37" t="s">
        <v>1339</v>
      </c>
      <c r="B109" s="39" t="s">
        <v>152</v>
      </c>
      <c r="C109" s="38"/>
      <c r="D109" s="38"/>
    </row>
    <row r="110" spans="1:4" x14ac:dyDescent="0.2">
      <c r="A110" s="37" t="s">
        <v>1340</v>
      </c>
      <c r="B110" s="37" t="s">
        <v>153</v>
      </c>
      <c r="C110" s="38"/>
      <c r="D110" s="38"/>
    </row>
    <row r="111" spans="1:4" x14ac:dyDescent="0.2">
      <c r="A111" s="37" t="s">
        <v>1341</v>
      </c>
      <c r="B111" s="39" t="s">
        <v>154</v>
      </c>
      <c r="C111" s="38"/>
      <c r="D111" s="38"/>
    </row>
    <row r="112" spans="1:4" x14ac:dyDescent="0.2">
      <c r="A112" s="37" t="s">
        <v>1342</v>
      </c>
      <c r="B112" s="37" t="s">
        <v>155</v>
      </c>
      <c r="C112" s="38"/>
      <c r="D112" s="38"/>
    </row>
    <row r="113" spans="1:4" ht="28.5" x14ac:dyDescent="0.2">
      <c r="A113" s="37" t="s">
        <v>1343</v>
      </c>
      <c r="B113" s="39" t="s">
        <v>156</v>
      </c>
      <c r="C113" s="38"/>
      <c r="D113" s="38"/>
    </row>
    <row r="114" spans="1:4" ht="16.5" x14ac:dyDescent="0.25">
      <c r="A114" s="279" t="s">
        <v>157</v>
      </c>
      <c r="B114" s="283" t="s">
        <v>158</v>
      </c>
      <c r="C114" s="275">
        <f>SUM(C104:C113)</f>
        <v>0</v>
      </c>
      <c r="D114" s="275">
        <f>SUM(D104:D113)</f>
        <v>0</v>
      </c>
    </row>
    <row r="115" spans="1:4" ht="28.5" x14ac:dyDescent="0.2">
      <c r="A115" s="37" t="s">
        <v>1344</v>
      </c>
      <c r="B115" s="39" t="s">
        <v>159</v>
      </c>
      <c r="C115" s="38"/>
      <c r="D115" s="38"/>
    </row>
    <row r="116" spans="1:4" ht="28.5" x14ac:dyDescent="0.2">
      <c r="A116" s="37" t="s">
        <v>1345</v>
      </c>
      <c r="B116" s="39" t="s">
        <v>160</v>
      </c>
      <c r="C116" s="38"/>
      <c r="D116" s="38"/>
    </row>
    <row r="117" spans="1:4" ht="28.5" x14ac:dyDescent="0.2">
      <c r="A117" s="37" t="s">
        <v>1346</v>
      </c>
      <c r="B117" s="39" t="s">
        <v>161</v>
      </c>
      <c r="C117" s="38"/>
      <c r="D117" s="38"/>
    </row>
    <row r="118" spans="1:4" ht="28.5" x14ac:dyDescent="0.2">
      <c r="A118" s="37" t="s">
        <v>1347</v>
      </c>
      <c r="B118" s="39" t="s">
        <v>162</v>
      </c>
      <c r="C118" s="38"/>
      <c r="D118" s="38"/>
    </row>
    <row r="119" spans="1:4" ht="28.5" x14ac:dyDescent="0.2">
      <c r="A119" s="37" t="s">
        <v>1348</v>
      </c>
      <c r="B119" s="39" t="s">
        <v>163</v>
      </c>
      <c r="C119" s="38"/>
      <c r="D119" s="38"/>
    </row>
    <row r="120" spans="1:4" ht="28.5" x14ac:dyDescent="0.2">
      <c r="A120" s="37" t="s">
        <v>1349</v>
      </c>
      <c r="B120" s="39" t="s">
        <v>164</v>
      </c>
      <c r="C120" s="38"/>
      <c r="D120" s="38"/>
    </row>
    <row r="121" spans="1:4" ht="28.5" x14ac:dyDescent="0.2">
      <c r="A121" s="37" t="s">
        <v>1350</v>
      </c>
      <c r="B121" s="39" t="s">
        <v>165</v>
      </c>
      <c r="C121" s="38"/>
      <c r="D121" s="38"/>
    </row>
    <row r="122" spans="1:4" x14ac:dyDescent="0.2">
      <c r="A122" s="37" t="s">
        <v>1351</v>
      </c>
      <c r="B122" s="37" t="s">
        <v>166</v>
      </c>
      <c r="C122" s="38"/>
      <c r="D122" s="38"/>
    </row>
    <row r="123" spans="1:4" ht="28.5" x14ac:dyDescent="0.2">
      <c r="A123" s="37" t="s">
        <v>1352</v>
      </c>
      <c r="B123" s="39" t="s">
        <v>167</v>
      </c>
      <c r="C123" s="38"/>
      <c r="D123" s="38"/>
    </row>
    <row r="124" spans="1:4" ht="16.5" x14ac:dyDescent="0.25">
      <c r="A124" s="279" t="s">
        <v>168</v>
      </c>
      <c r="B124" s="279" t="s">
        <v>169</v>
      </c>
      <c r="C124" s="275">
        <f>SUM(C115:C123)</f>
        <v>0</v>
      </c>
      <c r="D124" s="275">
        <f>SUM(D115:D123)</f>
        <v>0</v>
      </c>
    </row>
    <row r="125" spans="1:4" x14ac:dyDescent="0.2">
      <c r="A125" s="37" t="s">
        <v>1353</v>
      </c>
      <c r="B125" s="37" t="s">
        <v>170</v>
      </c>
      <c r="C125" s="38"/>
      <c r="D125" s="38"/>
    </row>
    <row r="126" spans="1:4" x14ac:dyDescent="0.2">
      <c r="A126" s="37" t="s">
        <v>1354</v>
      </c>
      <c r="B126" s="37" t="s">
        <v>171</v>
      </c>
      <c r="C126" s="38"/>
      <c r="D126" s="38"/>
    </row>
    <row r="127" spans="1:4" ht="28.5" x14ac:dyDescent="0.2">
      <c r="A127" s="37" t="s">
        <v>1355</v>
      </c>
      <c r="B127" s="39" t="s">
        <v>172</v>
      </c>
      <c r="C127" s="38"/>
      <c r="D127" s="38"/>
    </row>
    <row r="128" spans="1:4" ht="28.5" x14ac:dyDescent="0.2">
      <c r="A128" s="37" t="s">
        <v>1356</v>
      </c>
      <c r="B128" s="39" t="s">
        <v>173</v>
      </c>
      <c r="C128" s="38"/>
      <c r="D128" s="38"/>
    </row>
    <row r="129" spans="1:4" ht="28.5" x14ac:dyDescent="0.2">
      <c r="A129" s="37" t="s">
        <v>1357</v>
      </c>
      <c r="B129" s="39" t="s">
        <v>174</v>
      </c>
      <c r="C129" s="38"/>
      <c r="D129" s="38"/>
    </row>
    <row r="130" spans="1:4" x14ac:dyDescent="0.2">
      <c r="A130" s="37" t="s">
        <v>1358</v>
      </c>
      <c r="B130" s="39" t="s">
        <v>175</v>
      </c>
      <c r="C130" s="38"/>
      <c r="D130" s="38"/>
    </row>
    <row r="131" spans="1:4" x14ac:dyDescent="0.2">
      <c r="A131" s="37" t="s">
        <v>1359</v>
      </c>
      <c r="B131" s="37" t="s">
        <v>176</v>
      </c>
      <c r="C131" s="38"/>
      <c r="D131" s="38"/>
    </row>
    <row r="132" spans="1:4" x14ac:dyDescent="0.2">
      <c r="A132" s="37" t="s">
        <v>1360</v>
      </c>
      <c r="B132" s="37" t="s">
        <v>177</v>
      </c>
      <c r="C132" s="38"/>
      <c r="D132" s="38"/>
    </row>
    <row r="133" spans="1:4" x14ac:dyDescent="0.2">
      <c r="A133" s="25" t="s">
        <v>1361</v>
      </c>
      <c r="B133" s="31" t="s">
        <v>178</v>
      </c>
      <c r="C133" s="27"/>
      <c r="D133" s="27"/>
    </row>
    <row r="134" spans="1:4" ht="28.5" x14ac:dyDescent="0.2">
      <c r="A134" s="37" t="s">
        <v>1361</v>
      </c>
      <c r="B134" s="39" t="s">
        <v>179</v>
      </c>
      <c r="C134" s="38"/>
      <c r="D134" s="38"/>
    </row>
    <row r="135" spans="1:4" ht="16.5" x14ac:dyDescent="0.25">
      <c r="A135" s="280" t="s">
        <v>180</v>
      </c>
      <c r="B135" s="280" t="s">
        <v>181</v>
      </c>
      <c r="C135" s="281">
        <f>SUM(C125:C134)</f>
        <v>0</v>
      </c>
      <c r="D135" s="281">
        <f>SUM(D125:D134)</f>
        <v>0</v>
      </c>
    </row>
    <row r="136" spans="1:4" x14ac:dyDescent="0.2">
      <c r="A136" s="37" t="s">
        <v>1362</v>
      </c>
      <c r="B136" s="37" t="s">
        <v>182</v>
      </c>
      <c r="C136" s="38"/>
      <c r="D136" s="38"/>
    </row>
    <row r="137" spans="1:4" x14ac:dyDescent="0.2">
      <c r="A137" s="37" t="s">
        <v>1363</v>
      </c>
      <c r="B137" s="37" t="s">
        <v>183</v>
      </c>
      <c r="C137" s="38"/>
      <c r="D137" s="38"/>
    </row>
    <row r="138" spans="1:4" ht="28.5" x14ac:dyDescent="0.2">
      <c r="A138" s="37" t="s">
        <v>1364</v>
      </c>
      <c r="B138" s="39" t="s">
        <v>184</v>
      </c>
      <c r="C138" s="38"/>
      <c r="D138" s="38"/>
    </row>
    <row r="139" spans="1:4" ht="28.5" x14ac:dyDescent="0.2">
      <c r="A139" s="37" t="s">
        <v>1365</v>
      </c>
      <c r="B139" s="39" t="s">
        <v>185</v>
      </c>
      <c r="C139" s="38"/>
      <c r="D139" s="38"/>
    </row>
    <row r="140" spans="1:4" ht="28.5" x14ac:dyDescent="0.2">
      <c r="A140" s="37" t="s">
        <v>1366</v>
      </c>
      <c r="B140" s="39" t="s">
        <v>186</v>
      </c>
      <c r="C140" s="38"/>
      <c r="D140" s="38"/>
    </row>
    <row r="141" spans="1:4" ht="28.5" x14ac:dyDescent="0.2">
      <c r="A141" s="37" t="s">
        <v>1367</v>
      </c>
      <c r="B141" s="39" t="s">
        <v>187</v>
      </c>
      <c r="C141" s="38"/>
      <c r="D141" s="38"/>
    </row>
    <row r="142" spans="1:4" x14ac:dyDescent="0.2">
      <c r="A142" s="37" t="s">
        <v>1368</v>
      </c>
      <c r="B142" s="39" t="s">
        <v>188</v>
      </c>
      <c r="C142" s="38"/>
      <c r="D142" s="38"/>
    </row>
    <row r="143" spans="1:4" ht="28.5" x14ac:dyDescent="0.2">
      <c r="A143" s="37" t="s">
        <v>1369</v>
      </c>
      <c r="B143" s="39" t="s">
        <v>189</v>
      </c>
      <c r="C143" s="38"/>
      <c r="D143" s="38"/>
    </row>
    <row r="144" spans="1:4" ht="28.5" x14ac:dyDescent="0.2">
      <c r="A144" s="37" t="s">
        <v>1370</v>
      </c>
      <c r="B144" s="39" t="s">
        <v>190</v>
      </c>
      <c r="C144" s="38"/>
      <c r="D144" s="38"/>
    </row>
    <row r="145" spans="1:4" ht="28.5" x14ac:dyDescent="0.2">
      <c r="A145" s="37" t="s">
        <v>1371</v>
      </c>
      <c r="B145" s="39" t="s">
        <v>191</v>
      </c>
      <c r="C145" s="38"/>
      <c r="D145" s="38"/>
    </row>
    <row r="146" spans="1:4" ht="33" x14ac:dyDescent="0.25">
      <c r="A146" s="279" t="s">
        <v>192</v>
      </c>
      <c r="B146" s="284" t="s">
        <v>193</v>
      </c>
      <c r="C146" s="275">
        <f>SUM(C136:C145)</f>
        <v>0</v>
      </c>
      <c r="D146" s="275">
        <f>SUM(D136:D145)</f>
        <v>0</v>
      </c>
    </row>
    <row r="147" spans="1:4" ht="28.5" x14ac:dyDescent="0.2">
      <c r="A147" s="37" t="s">
        <v>1372</v>
      </c>
      <c r="B147" s="39" t="s">
        <v>194</v>
      </c>
      <c r="C147" s="38"/>
      <c r="D147" s="38"/>
    </row>
    <row r="148" spans="1:4" ht="28.5" x14ac:dyDescent="0.2">
      <c r="A148" s="37" t="s">
        <v>1373</v>
      </c>
      <c r="B148" s="39" t="s">
        <v>195</v>
      </c>
      <c r="C148" s="38"/>
      <c r="D148" s="38"/>
    </row>
    <row r="149" spans="1:4" x14ac:dyDescent="0.2">
      <c r="A149" s="37" t="s">
        <v>1374</v>
      </c>
      <c r="B149" s="37" t="s">
        <v>196</v>
      </c>
      <c r="C149" s="38"/>
      <c r="D149" s="38"/>
    </row>
    <row r="150" spans="1:4" ht="28.5" x14ac:dyDescent="0.2">
      <c r="A150" s="37" t="s">
        <v>1375</v>
      </c>
      <c r="B150" s="39" t="s">
        <v>197</v>
      </c>
      <c r="C150" s="38"/>
      <c r="D150" s="38"/>
    </row>
    <row r="151" spans="1:4" ht="16.5" x14ac:dyDescent="0.25">
      <c r="A151" s="279" t="s">
        <v>198</v>
      </c>
      <c r="B151" s="274" t="s">
        <v>199</v>
      </c>
      <c r="C151" s="275">
        <f>SUM(C147:C150)</f>
        <v>0</v>
      </c>
      <c r="D151" s="275">
        <f>SUM(D147:D150)</f>
        <v>0</v>
      </c>
    </row>
    <row r="152" spans="1:4" x14ac:dyDescent="0.2">
      <c r="A152" s="37" t="s">
        <v>1376</v>
      </c>
      <c r="B152" s="37" t="s">
        <v>200</v>
      </c>
      <c r="C152" s="38"/>
      <c r="D152" s="38"/>
    </row>
    <row r="153" spans="1:4" ht="28.5" x14ac:dyDescent="0.2">
      <c r="A153" s="37" t="s">
        <v>1377</v>
      </c>
      <c r="B153" s="39" t="s">
        <v>201</v>
      </c>
      <c r="C153" s="38"/>
      <c r="D153" s="38"/>
    </row>
    <row r="154" spans="1:4" ht="28.5" x14ac:dyDescent="0.2">
      <c r="A154" s="37" t="s">
        <v>1378</v>
      </c>
      <c r="B154" s="39" t="s">
        <v>202</v>
      </c>
      <c r="C154" s="38"/>
      <c r="D154" s="38"/>
    </row>
    <row r="155" spans="1:4" x14ac:dyDescent="0.2">
      <c r="A155" s="37" t="s">
        <v>1379</v>
      </c>
      <c r="B155" s="37" t="s">
        <v>203</v>
      </c>
      <c r="C155" s="38"/>
      <c r="D155" s="38"/>
    </row>
    <row r="156" spans="1:4" ht="28.5" x14ac:dyDescent="0.2">
      <c r="A156" s="37" t="s">
        <v>1380</v>
      </c>
      <c r="B156" s="39" t="s">
        <v>204</v>
      </c>
      <c r="C156" s="38"/>
      <c r="D156" s="38"/>
    </row>
    <row r="157" spans="1:4" x14ac:dyDescent="0.2">
      <c r="A157" s="37" t="s">
        <v>1381</v>
      </c>
      <c r="B157" s="39" t="s">
        <v>205</v>
      </c>
      <c r="C157" s="38"/>
      <c r="D157" s="38"/>
    </row>
    <row r="158" spans="1:4" x14ac:dyDescent="0.2">
      <c r="A158" s="37" t="s">
        <v>1382</v>
      </c>
      <c r="B158" s="37" t="s">
        <v>177</v>
      </c>
      <c r="C158" s="38"/>
      <c r="D158" s="38"/>
    </row>
    <row r="159" spans="1:4" ht="28.5" x14ac:dyDescent="0.2">
      <c r="A159" s="37" t="s">
        <v>1383</v>
      </c>
      <c r="B159" s="39" t="s">
        <v>206</v>
      </c>
      <c r="C159" s="38"/>
      <c r="D159" s="38"/>
    </row>
    <row r="160" spans="1:4" ht="16.5" x14ac:dyDescent="0.25">
      <c r="A160" s="279" t="s">
        <v>207</v>
      </c>
      <c r="B160" s="274" t="s">
        <v>177</v>
      </c>
      <c r="C160" s="275">
        <f>SUM(C152:C159)</f>
        <v>0</v>
      </c>
      <c r="D160" s="275">
        <f>SUM(D152:D159)</f>
        <v>0</v>
      </c>
    </row>
    <row r="161" spans="1:4" ht="28.5" x14ac:dyDescent="0.2">
      <c r="A161" s="37" t="s">
        <v>1384</v>
      </c>
      <c r="B161" s="39" t="s">
        <v>208</v>
      </c>
      <c r="C161" s="38"/>
      <c r="D161" s="38"/>
    </row>
    <row r="162" spans="1:4" ht="28.5" x14ac:dyDescent="0.2">
      <c r="A162" s="37" t="s">
        <v>1385</v>
      </c>
      <c r="B162" s="39" t="s">
        <v>209</v>
      </c>
      <c r="C162" s="38"/>
      <c r="D162" s="38"/>
    </row>
    <row r="163" spans="1:4" ht="28.5" x14ac:dyDescent="0.2">
      <c r="A163" s="37" t="s">
        <v>1386</v>
      </c>
      <c r="B163" s="39" t="s">
        <v>210</v>
      </c>
      <c r="C163" s="38"/>
      <c r="D163" s="38"/>
    </row>
    <row r="164" spans="1:4" ht="28.5" x14ac:dyDescent="0.2">
      <c r="A164" s="37" t="s">
        <v>1387</v>
      </c>
      <c r="B164" s="39" t="s">
        <v>211</v>
      </c>
      <c r="C164" s="38"/>
      <c r="D164" s="38"/>
    </row>
    <row r="165" spans="1:4" ht="28.5" x14ac:dyDescent="0.2">
      <c r="A165" s="37" t="s">
        <v>1388</v>
      </c>
      <c r="B165" s="39" t="s">
        <v>212</v>
      </c>
      <c r="C165" s="38"/>
      <c r="D165" s="38"/>
    </row>
    <row r="166" spans="1:4" ht="28.5" x14ac:dyDescent="0.2">
      <c r="A166" s="37" t="s">
        <v>1389</v>
      </c>
      <c r="B166" s="39" t="s">
        <v>213</v>
      </c>
      <c r="C166" s="38"/>
      <c r="D166" s="38"/>
    </row>
    <row r="167" spans="1:4" x14ac:dyDescent="0.2">
      <c r="A167" s="37" t="s">
        <v>1390</v>
      </c>
      <c r="B167" s="37" t="s">
        <v>214</v>
      </c>
      <c r="C167" s="38"/>
      <c r="D167" s="38"/>
    </row>
    <row r="168" spans="1:4" ht="28.5" x14ac:dyDescent="0.2">
      <c r="A168" s="37" t="s">
        <v>1391</v>
      </c>
      <c r="B168" s="39" t="s">
        <v>215</v>
      </c>
      <c r="C168" s="38"/>
      <c r="D168" s="38"/>
    </row>
    <row r="169" spans="1:4" x14ac:dyDescent="0.2">
      <c r="A169" s="37" t="s">
        <v>1392</v>
      </c>
      <c r="B169" s="39" t="s">
        <v>216</v>
      </c>
      <c r="C169" s="38"/>
      <c r="D169" s="38"/>
    </row>
    <row r="170" spans="1:4" ht="42.75" x14ac:dyDescent="0.2">
      <c r="A170" s="45" t="s">
        <v>1393</v>
      </c>
      <c r="B170" s="46" t="s">
        <v>217</v>
      </c>
      <c r="C170" s="47"/>
      <c r="D170" s="47"/>
    </row>
    <row r="171" spans="1:4" ht="42.75" x14ac:dyDescent="0.2">
      <c r="A171" s="45" t="s">
        <v>1393</v>
      </c>
      <c r="B171" s="46" t="s">
        <v>218</v>
      </c>
      <c r="C171" s="47"/>
      <c r="D171" s="47"/>
    </row>
    <row r="172" spans="1:4" ht="28.5" x14ac:dyDescent="0.2">
      <c r="A172" s="45" t="s">
        <v>1393</v>
      </c>
      <c r="B172" s="46" t="s">
        <v>219</v>
      </c>
      <c r="C172" s="47"/>
      <c r="D172" s="47"/>
    </row>
    <row r="173" spans="1:4" ht="28.5" x14ac:dyDescent="0.2">
      <c r="A173" s="45" t="s">
        <v>1393</v>
      </c>
      <c r="B173" s="46" t="s">
        <v>220</v>
      </c>
      <c r="C173" s="47"/>
      <c r="D173" s="47"/>
    </row>
    <row r="174" spans="1:4" ht="28.5" x14ac:dyDescent="0.2">
      <c r="A174" s="45" t="s">
        <v>1393</v>
      </c>
      <c r="B174" s="46" t="s">
        <v>221</v>
      </c>
      <c r="C174" s="47"/>
      <c r="D174" s="47"/>
    </row>
    <row r="175" spans="1:4" ht="42.75" x14ac:dyDescent="0.2">
      <c r="A175" s="45" t="s">
        <v>1393</v>
      </c>
      <c r="B175" s="46" t="s">
        <v>222</v>
      </c>
      <c r="C175" s="47"/>
      <c r="D175" s="47"/>
    </row>
    <row r="176" spans="1:4" ht="28.5" x14ac:dyDescent="0.2">
      <c r="A176" s="45" t="s">
        <v>1393</v>
      </c>
      <c r="B176" s="46" t="s">
        <v>223</v>
      </c>
      <c r="C176" s="47"/>
      <c r="D176" s="47"/>
    </row>
    <row r="177" spans="1:4" ht="28.5" x14ac:dyDescent="0.2">
      <c r="A177" s="45" t="s">
        <v>1393</v>
      </c>
      <c r="B177" s="46" t="s">
        <v>224</v>
      </c>
      <c r="C177" s="47"/>
      <c r="D177" s="47"/>
    </row>
    <row r="178" spans="1:4" ht="28.5" x14ac:dyDescent="0.2">
      <c r="A178" s="45" t="s">
        <v>1393</v>
      </c>
      <c r="B178" s="46" t="s">
        <v>225</v>
      </c>
      <c r="C178" s="47"/>
      <c r="D178" s="47"/>
    </row>
    <row r="179" spans="1:4" ht="28.5" x14ac:dyDescent="0.2">
      <c r="A179" s="45" t="s">
        <v>1393</v>
      </c>
      <c r="B179" s="39" t="s">
        <v>226</v>
      </c>
      <c r="C179" s="38"/>
      <c r="D179" s="38"/>
    </row>
    <row r="180" spans="1:4" ht="16.5" x14ac:dyDescent="0.25">
      <c r="A180" s="279" t="s">
        <v>227</v>
      </c>
      <c r="B180" s="274" t="s">
        <v>228</v>
      </c>
      <c r="C180" s="275">
        <f>SUM(C161:C179)</f>
        <v>0</v>
      </c>
      <c r="D180" s="275">
        <f>SUM(D161:D179)</f>
        <v>0</v>
      </c>
    </row>
    <row r="181" spans="1:4" x14ac:dyDescent="0.2">
      <c r="A181" s="37" t="s">
        <v>1394</v>
      </c>
      <c r="B181" s="37" t="s">
        <v>229</v>
      </c>
      <c r="C181" s="38"/>
      <c r="D181" s="38"/>
    </row>
    <row r="182" spans="1:4" ht="28.5" x14ac:dyDescent="0.2">
      <c r="A182" s="37" t="s">
        <v>1395</v>
      </c>
      <c r="B182" s="39" t="s">
        <v>230</v>
      </c>
      <c r="C182" s="38"/>
      <c r="D182" s="38"/>
    </row>
    <row r="183" spans="1:4" x14ac:dyDescent="0.2">
      <c r="A183" s="37" t="s">
        <v>1396</v>
      </c>
      <c r="B183" s="39" t="s">
        <v>231</v>
      </c>
      <c r="C183" s="38"/>
      <c r="D183" s="38"/>
    </row>
    <row r="184" spans="1:4" ht="28.5" x14ac:dyDescent="0.2">
      <c r="A184" s="37" t="s">
        <v>1397</v>
      </c>
      <c r="B184" s="39" t="s">
        <v>232</v>
      </c>
      <c r="C184" s="38"/>
      <c r="D184" s="38"/>
    </row>
    <row r="185" spans="1:4" x14ac:dyDescent="0.2">
      <c r="A185" s="37" t="s">
        <v>1398</v>
      </c>
      <c r="B185" s="37" t="s">
        <v>233</v>
      </c>
      <c r="C185" s="38"/>
      <c r="D185" s="38"/>
    </row>
    <row r="186" spans="1:4" ht="28.5" x14ac:dyDescent="0.2">
      <c r="A186" s="37" t="s">
        <v>1399</v>
      </c>
      <c r="B186" s="39" t="s">
        <v>234</v>
      </c>
      <c r="C186" s="38"/>
      <c r="D186" s="38"/>
    </row>
    <row r="187" spans="1:4" ht="28.5" x14ac:dyDescent="0.2">
      <c r="A187" s="37" t="s">
        <v>1400</v>
      </c>
      <c r="B187" s="39" t="s">
        <v>235</v>
      </c>
      <c r="C187" s="38"/>
      <c r="D187" s="38"/>
    </row>
    <row r="188" spans="1:4" ht="16.5" x14ac:dyDescent="0.25">
      <c r="A188" s="279" t="s">
        <v>236</v>
      </c>
      <c r="B188" s="274" t="s">
        <v>237</v>
      </c>
      <c r="C188" s="275">
        <f>SUM(C181:C187)</f>
        <v>0</v>
      </c>
      <c r="D188" s="275">
        <f>SUM(D181:D187)</f>
        <v>0</v>
      </c>
    </row>
    <row r="189" spans="1:4" ht="25.5" x14ac:dyDescent="0.35">
      <c r="A189" s="279"/>
      <c r="B189" s="285" t="s">
        <v>238</v>
      </c>
      <c r="C189" s="275">
        <f>C114+C124+C135+C146+C151+C160+C180+C188</f>
        <v>0</v>
      </c>
      <c r="D189" s="275">
        <f>D114+D124+D135+D146+D151+D160+D180+D188</f>
        <v>0</v>
      </c>
    </row>
    <row r="190" spans="1:4" ht="28.5" x14ac:dyDescent="0.2">
      <c r="A190" s="48" t="s">
        <v>1401</v>
      </c>
      <c r="B190" s="49" t="s">
        <v>239</v>
      </c>
      <c r="C190" s="50"/>
      <c r="D190" s="50"/>
    </row>
    <row r="191" spans="1:4" ht="28.5" x14ac:dyDescent="0.2">
      <c r="A191" s="48" t="s">
        <v>1402</v>
      </c>
      <c r="B191" s="49" t="s">
        <v>240</v>
      </c>
      <c r="C191" s="50"/>
      <c r="D191" s="50"/>
    </row>
    <row r="192" spans="1:4" ht="28.5" x14ac:dyDescent="0.2">
      <c r="A192" s="48" t="s">
        <v>1403</v>
      </c>
      <c r="B192" s="49" t="s">
        <v>241</v>
      </c>
      <c r="C192" s="50"/>
      <c r="D192" s="50"/>
    </row>
    <row r="193" spans="1:4" ht="28.5" x14ac:dyDescent="0.2">
      <c r="A193" s="48" t="s">
        <v>1404</v>
      </c>
      <c r="B193" s="49" t="s">
        <v>242</v>
      </c>
      <c r="C193" s="50"/>
      <c r="D193" s="50"/>
    </row>
    <row r="194" spans="1:4" ht="28.5" x14ac:dyDescent="0.2">
      <c r="A194" s="48" t="s">
        <v>1405</v>
      </c>
      <c r="B194" s="49" t="s">
        <v>243</v>
      </c>
      <c r="C194" s="50"/>
      <c r="D194" s="50"/>
    </row>
    <row r="195" spans="1:4" ht="28.5" x14ac:dyDescent="0.2">
      <c r="A195" s="48" t="s">
        <v>1406</v>
      </c>
      <c r="B195" s="49" t="s">
        <v>244</v>
      </c>
      <c r="C195" s="50"/>
      <c r="D195" s="50"/>
    </row>
    <row r="196" spans="1:4" ht="28.5" x14ac:dyDescent="0.2">
      <c r="A196" s="48" t="s">
        <v>1407</v>
      </c>
      <c r="B196" s="49" t="s">
        <v>245</v>
      </c>
      <c r="C196" s="50"/>
      <c r="D196" s="50"/>
    </row>
    <row r="197" spans="1:4" x14ac:dyDescent="0.2">
      <c r="A197" s="48" t="s">
        <v>1408</v>
      </c>
      <c r="B197" s="48" t="s">
        <v>246</v>
      </c>
      <c r="C197" s="50"/>
      <c r="D197" s="50"/>
    </row>
    <row r="198" spans="1:4" ht="33" x14ac:dyDescent="0.25">
      <c r="A198" s="286" t="s">
        <v>247</v>
      </c>
      <c r="B198" s="287" t="s">
        <v>248</v>
      </c>
      <c r="C198" s="288">
        <f>SUM(C190:C197)</f>
        <v>0</v>
      </c>
      <c r="D198" s="288">
        <f>SUM(D190:D197)</f>
        <v>0</v>
      </c>
    </row>
    <row r="199" spans="1:4" x14ac:dyDescent="0.2">
      <c r="A199" s="48" t="s">
        <v>1409</v>
      </c>
      <c r="B199" s="48" t="s">
        <v>249</v>
      </c>
      <c r="C199" s="50"/>
      <c r="D199" s="50"/>
    </row>
    <row r="200" spans="1:4" x14ac:dyDescent="0.2">
      <c r="A200" s="48" t="s">
        <v>1410</v>
      </c>
      <c r="B200" s="49" t="s">
        <v>250</v>
      </c>
      <c r="C200" s="50"/>
      <c r="D200" s="50"/>
    </row>
    <row r="201" spans="1:4" ht="28.5" x14ac:dyDescent="0.2">
      <c r="A201" s="48" t="s">
        <v>1411</v>
      </c>
      <c r="B201" s="49" t="s">
        <v>251</v>
      </c>
      <c r="C201" s="50"/>
      <c r="D201" s="50"/>
    </row>
    <row r="202" spans="1:4" ht="28.5" x14ac:dyDescent="0.2">
      <c r="A202" s="48" t="s">
        <v>1412</v>
      </c>
      <c r="B202" s="49" t="s">
        <v>252</v>
      </c>
      <c r="C202" s="50"/>
      <c r="D202" s="50"/>
    </row>
    <row r="203" spans="1:4" ht="28.5" x14ac:dyDescent="0.2">
      <c r="A203" s="48" t="s">
        <v>1413</v>
      </c>
      <c r="B203" s="49" t="s">
        <v>253</v>
      </c>
      <c r="C203" s="50"/>
      <c r="D203" s="50"/>
    </row>
    <row r="204" spans="1:4" x14ac:dyDescent="0.2">
      <c r="A204" s="48" t="s">
        <v>1414</v>
      </c>
      <c r="B204" s="48" t="s">
        <v>254</v>
      </c>
      <c r="C204" s="50"/>
      <c r="D204" s="50"/>
    </row>
    <row r="205" spans="1:4" x14ac:dyDescent="0.2">
      <c r="A205" s="48" t="s">
        <v>1415</v>
      </c>
      <c r="B205" s="48" t="s">
        <v>255</v>
      </c>
      <c r="C205" s="50"/>
      <c r="D205" s="50"/>
    </row>
    <row r="206" spans="1:4" ht="16.5" x14ac:dyDescent="0.25">
      <c r="A206" s="286" t="s">
        <v>256</v>
      </c>
      <c r="B206" s="289" t="s">
        <v>257</v>
      </c>
      <c r="C206" s="288">
        <f>SUM(C199:C205)</f>
        <v>0</v>
      </c>
      <c r="D206" s="288">
        <f>SUM(D199:D205)</f>
        <v>0</v>
      </c>
    </row>
    <row r="207" spans="1:4" x14ac:dyDescent="0.2">
      <c r="A207" s="48" t="s">
        <v>1416</v>
      </c>
      <c r="B207" s="49" t="s">
        <v>258</v>
      </c>
      <c r="C207" s="50"/>
      <c r="D207" s="50"/>
    </row>
    <row r="208" spans="1:4" x14ac:dyDescent="0.2">
      <c r="A208" s="48" t="s">
        <v>1417</v>
      </c>
      <c r="B208" s="48" t="s">
        <v>259</v>
      </c>
      <c r="C208" s="50"/>
      <c r="D208" s="50"/>
    </row>
    <row r="209" spans="1:4" x14ac:dyDescent="0.2">
      <c r="A209" s="48" t="s">
        <v>1418</v>
      </c>
      <c r="B209" s="48" t="s">
        <v>260</v>
      </c>
      <c r="C209" s="50"/>
      <c r="D209" s="50"/>
    </row>
    <row r="210" spans="1:4" ht="42.75" x14ac:dyDescent="0.2">
      <c r="A210" s="48" t="s">
        <v>1419</v>
      </c>
      <c r="B210" s="49" t="s">
        <v>261</v>
      </c>
      <c r="C210" s="50"/>
      <c r="D210" s="50"/>
    </row>
    <row r="211" spans="1:4" ht="28.5" x14ac:dyDescent="0.2">
      <c r="A211" s="48" t="s">
        <v>1420</v>
      </c>
      <c r="B211" s="49" t="s">
        <v>262</v>
      </c>
      <c r="C211" s="50"/>
      <c r="D211" s="50"/>
    </row>
    <row r="212" spans="1:4" x14ac:dyDescent="0.2">
      <c r="A212" s="48" t="s">
        <v>1421</v>
      </c>
      <c r="B212" s="48" t="s">
        <v>263</v>
      </c>
      <c r="C212" s="50"/>
      <c r="D212" s="50"/>
    </row>
    <row r="213" spans="1:4" x14ac:dyDescent="0.2">
      <c r="A213" s="48" t="s">
        <v>1422</v>
      </c>
      <c r="B213" s="48" t="s">
        <v>264</v>
      </c>
      <c r="C213" s="50"/>
      <c r="D213" s="50"/>
    </row>
    <row r="214" spans="1:4" ht="28.5" x14ac:dyDescent="0.2">
      <c r="A214" s="48" t="s">
        <v>1423</v>
      </c>
      <c r="B214" s="49" t="s">
        <v>265</v>
      </c>
      <c r="C214" s="50"/>
      <c r="D214" s="50"/>
    </row>
    <row r="215" spans="1:4" ht="28.5" x14ac:dyDescent="0.2">
      <c r="A215" s="48" t="s">
        <v>1424</v>
      </c>
      <c r="B215" s="49" t="s">
        <v>266</v>
      </c>
      <c r="C215" s="50"/>
      <c r="D215" s="50"/>
    </row>
    <row r="216" spans="1:4" ht="33" x14ac:dyDescent="0.25">
      <c r="A216" s="286" t="s">
        <v>267</v>
      </c>
      <c r="B216" s="289" t="s">
        <v>268</v>
      </c>
      <c r="C216" s="288">
        <f>SUM(C207:C215)</f>
        <v>0</v>
      </c>
      <c r="D216" s="288">
        <f>SUM(D207:D215)</f>
        <v>0</v>
      </c>
    </row>
    <row r="217" spans="1:4" x14ac:dyDescent="0.2">
      <c r="A217" s="48" t="s">
        <v>1425</v>
      </c>
      <c r="B217" s="48" t="s">
        <v>269</v>
      </c>
      <c r="C217" s="50"/>
      <c r="D217" s="50"/>
    </row>
    <row r="218" spans="1:4" ht="28.5" x14ac:dyDescent="0.2">
      <c r="A218" s="48" t="s">
        <v>1426</v>
      </c>
      <c r="B218" s="49" t="s">
        <v>270</v>
      </c>
      <c r="C218" s="50"/>
      <c r="D218" s="50"/>
    </row>
    <row r="219" spans="1:4" ht="28.5" x14ac:dyDescent="0.2">
      <c r="A219" s="48" t="s">
        <v>1427</v>
      </c>
      <c r="B219" s="49" t="s">
        <v>271</v>
      </c>
      <c r="C219" s="50"/>
      <c r="D219" s="50"/>
    </row>
    <row r="220" spans="1:4" x14ac:dyDescent="0.2">
      <c r="A220" s="48" t="s">
        <v>1428</v>
      </c>
      <c r="B220" s="48" t="s">
        <v>272</v>
      </c>
      <c r="C220" s="50"/>
      <c r="D220" s="50"/>
    </row>
    <row r="221" spans="1:4" x14ac:dyDescent="0.2">
      <c r="A221" s="48" t="s">
        <v>1429</v>
      </c>
      <c r="B221" s="48" t="s">
        <v>273</v>
      </c>
      <c r="C221" s="50"/>
      <c r="D221" s="50"/>
    </row>
    <row r="222" spans="1:4" ht="16.5" x14ac:dyDescent="0.25">
      <c r="A222" s="290" t="s">
        <v>274</v>
      </c>
      <c r="B222" s="291" t="s">
        <v>275</v>
      </c>
      <c r="C222" s="292">
        <f>SUM(C217:C221)</f>
        <v>0</v>
      </c>
      <c r="D222" s="292">
        <f>SUM(D217:D221)</f>
        <v>0</v>
      </c>
    </row>
    <row r="223" spans="1:4" x14ac:dyDescent="0.2">
      <c r="A223" s="48" t="s">
        <v>1430</v>
      </c>
      <c r="B223" s="48" t="s">
        <v>276</v>
      </c>
      <c r="C223" s="50"/>
      <c r="D223" s="50"/>
    </row>
    <row r="224" spans="1:4" ht="42.75" x14ac:dyDescent="0.2">
      <c r="A224" s="48" t="s">
        <v>1431</v>
      </c>
      <c r="B224" s="49" t="s">
        <v>277</v>
      </c>
      <c r="C224" s="50"/>
      <c r="D224" s="50"/>
    </row>
    <row r="225" spans="1:4" ht="28.5" x14ac:dyDescent="0.2">
      <c r="A225" s="48" t="s">
        <v>1432</v>
      </c>
      <c r="B225" s="49" t="s">
        <v>278</v>
      </c>
      <c r="C225" s="50"/>
      <c r="D225" s="50"/>
    </row>
    <row r="226" spans="1:4" x14ac:dyDescent="0.2">
      <c r="A226" s="48" t="s">
        <v>1433</v>
      </c>
      <c r="B226" s="48" t="s">
        <v>279</v>
      </c>
      <c r="C226" s="50"/>
      <c r="D226" s="50"/>
    </row>
    <row r="227" spans="1:4" x14ac:dyDescent="0.2">
      <c r="A227" s="48" t="s">
        <v>1434</v>
      </c>
      <c r="B227" s="49" t="s">
        <v>280</v>
      </c>
      <c r="C227" s="50"/>
      <c r="D227" s="50"/>
    </row>
    <row r="228" spans="1:4" x14ac:dyDescent="0.2">
      <c r="A228" s="48" t="s">
        <v>1435</v>
      </c>
      <c r="B228" s="48" t="s">
        <v>281</v>
      </c>
      <c r="C228" s="50"/>
      <c r="D228" s="50"/>
    </row>
    <row r="229" spans="1:4" ht="28.5" x14ac:dyDescent="0.2">
      <c r="A229" s="48" t="s">
        <v>1436</v>
      </c>
      <c r="B229" s="49" t="s">
        <v>282</v>
      </c>
      <c r="C229" s="50"/>
      <c r="D229" s="50"/>
    </row>
    <row r="230" spans="1:4" x14ac:dyDescent="0.2">
      <c r="A230" s="48" t="s">
        <v>1437</v>
      </c>
      <c r="B230" s="48" t="s">
        <v>283</v>
      </c>
      <c r="C230" s="50"/>
      <c r="D230" s="50"/>
    </row>
    <row r="231" spans="1:4" ht="33" x14ac:dyDescent="0.25">
      <c r="A231" s="290" t="s">
        <v>284</v>
      </c>
      <c r="B231" s="293" t="s">
        <v>285</v>
      </c>
      <c r="C231" s="292">
        <f>SUM(C223:C230)</f>
        <v>0</v>
      </c>
      <c r="D231" s="292">
        <f>SUM(D223:D230)</f>
        <v>0</v>
      </c>
    </row>
    <row r="232" spans="1:4" ht="28.5" x14ac:dyDescent="0.2">
      <c r="A232" s="48" t="s">
        <v>1438</v>
      </c>
      <c r="B232" s="49" t="s">
        <v>286</v>
      </c>
      <c r="C232" s="50"/>
      <c r="D232" s="50"/>
    </row>
    <row r="233" spans="1:4" ht="28.5" x14ac:dyDescent="0.2">
      <c r="A233" s="48" t="s">
        <v>1439</v>
      </c>
      <c r="B233" s="49" t="s">
        <v>287</v>
      </c>
      <c r="C233" s="50"/>
      <c r="D233" s="50"/>
    </row>
    <row r="234" spans="1:4" x14ac:dyDescent="0.2">
      <c r="A234" s="48" t="s">
        <v>1440</v>
      </c>
      <c r="B234" s="48" t="s">
        <v>288</v>
      </c>
      <c r="C234" s="50"/>
      <c r="D234" s="50"/>
    </row>
    <row r="235" spans="1:4" x14ac:dyDescent="0.2">
      <c r="A235" s="48" t="s">
        <v>1441</v>
      </c>
      <c r="B235" s="48" t="s">
        <v>289</v>
      </c>
      <c r="C235" s="50"/>
      <c r="D235" s="50"/>
    </row>
    <row r="236" spans="1:4" ht="28.5" x14ac:dyDescent="0.2">
      <c r="A236" s="48" t="s">
        <v>1442</v>
      </c>
      <c r="B236" s="49" t="s">
        <v>290</v>
      </c>
      <c r="C236" s="50"/>
      <c r="D236" s="50"/>
    </row>
    <row r="237" spans="1:4" x14ac:dyDescent="0.2">
      <c r="A237" s="48" t="s">
        <v>1443</v>
      </c>
      <c r="B237" s="48" t="s">
        <v>291</v>
      </c>
      <c r="C237" s="50"/>
      <c r="D237" s="50"/>
    </row>
    <row r="238" spans="1:4" x14ac:dyDescent="0.2">
      <c r="A238" s="48" t="s">
        <v>1444</v>
      </c>
      <c r="B238" s="48" t="s">
        <v>292</v>
      </c>
      <c r="C238" s="50"/>
      <c r="D238" s="50"/>
    </row>
    <row r="239" spans="1:4" ht="28.5" x14ac:dyDescent="0.2">
      <c r="A239" s="48" t="s">
        <v>1445</v>
      </c>
      <c r="B239" s="49" t="s">
        <v>293</v>
      </c>
      <c r="C239" s="50"/>
      <c r="D239" s="50"/>
    </row>
    <row r="240" spans="1:4" ht="28.5" x14ac:dyDescent="0.2">
      <c r="A240" s="48" t="s">
        <v>1446</v>
      </c>
      <c r="B240" s="49" t="s">
        <v>294</v>
      </c>
      <c r="C240" s="50"/>
      <c r="D240" s="50"/>
    </row>
    <row r="241" spans="1:4" ht="16.5" x14ac:dyDescent="0.25">
      <c r="A241" s="286" t="s">
        <v>295</v>
      </c>
      <c r="B241" s="286" t="s">
        <v>296</v>
      </c>
      <c r="C241" s="288">
        <f>SUM(C232:C240)</f>
        <v>0</v>
      </c>
      <c r="D241" s="288">
        <f>SUM(D232:D240)</f>
        <v>0</v>
      </c>
    </row>
    <row r="242" spans="1:4" x14ac:dyDescent="0.2">
      <c r="A242" s="48" t="s">
        <v>1447</v>
      </c>
      <c r="B242" s="48" t="s">
        <v>297</v>
      </c>
      <c r="C242" s="50"/>
      <c r="D242" s="50"/>
    </row>
    <row r="243" spans="1:4" ht="28.5" x14ac:dyDescent="0.2">
      <c r="A243" s="48" t="s">
        <v>1448</v>
      </c>
      <c r="B243" s="49" t="s">
        <v>298</v>
      </c>
      <c r="C243" s="50"/>
      <c r="D243" s="50"/>
    </row>
    <row r="244" spans="1:4" x14ac:dyDescent="0.2">
      <c r="A244" s="48" t="s">
        <v>1449</v>
      </c>
      <c r="B244" s="49" t="s">
        <v>299</v>
      </c>
      <c r="C244" s="50"/>
      <c r="D244" s="50"/>
    </row>
    <row r="245" spans="1:4" x14ac:dyDescent="0.2">
      <c r="A245" s="48" t="s">
        <v>1450</v>
      </c>
      <c r="B245" s="48" t="s">
        <v>300</v>
      </c>
      <c r="C245" s="50"/>
      <c r="D245" s="50"/>
    </row>
    <row r="246" spans="1:4" x14ac:dyDescent="0.2">
      <c r="A246" s="48" t="s">
        <v>1451</v>
      </c>
      <c r="B246" s="48" t="s">
        <v>301</v>
      </c>
      <c r="C246" s="50"/>
      <c r="D246" s="50"/>
    </row>
    <row r="247" spans="1:4" ht="16.5" x14ac:dyDescent="0.25">
      <c r="A247" s="286" t="s">
        <v>302</v>
      </c>
      <c r="B247" s="294" t="s">
        <v>303</v>
      </c>
      <c r="C247" s="288">
        <f>SUM(C242:C246)</f>
        <v>0</v>
      </c>
      <c r="D247" s="288">
        <f>SUM(D242:D246)</f>
        <v>0</v>
      </c>
    </row>
    <row r="248" spans="1:4" ht="42.75" x14ac:dyDescent="0.2">
      <c r="A248" s="48" t="s">
        <v>1452</v>
      </c>
      <c r="B248" s="49" t="s">
        <v>1460</v>
      </c>
      <c r="C248" s="50"/>
      <c r="D248" s="50"/>
    </row>
    <row r="249" spans="1:4" ht="42.75" x14ac:dyDescent="0.2">
      <c r="A249" s="48" t="s">
        <v>1453</v>
      </c>
      <c r="B249" s="49" t="s">
        <v>1461</v>
      </c>
      <c r="C249" s="50"/>
      <c r="D249" s="50"/>
    </row>
    <row r="250" spans="1:4" ht="28.5" x14ac:dyDescent="0.2">
      <c r="A250" s="48" t="s">
        <v>1454</v>
      </c>
      <c r="B250" s="49" t="s">
        <v>304</v>
      </c>
      <c r="C250" s="50"/>
      <c r="D250" s="50"/>
    </row>
    <row r="251" spans="1:4" ht="28.5" x14ac:dyDescent="0.2">
      <c r="A251" s="48" t="s">
        <v>1455</v>
      </c>
      <c r="B251" s="49" t="s">
        <v>305</v>
      </c>
      <c r="C251" s="50"/>
      <c r="D251" s="50"/>
    </row>
    <row r="252" spans="1:4" ht="28.5" x14ac:dyDescent="0.2">
      <c r="A252" s="48" t="s">
        <v>1456</v>
      </c>
      <c r="B252" s="49" t="s">
        <v>306</v>
      </c>
      <c r="C252" s="50"/>
      <c r="D252" s="50"/>
    </row>
    <row r="253" spans="1:4" ht="42.75" x14ac:dyDescent="0.2">
      <c r="A253" s="48" t="s">
        <v>1457</v>
      </c>
      <c r="B253" s="49" t="s">
        <v>1462</v>
      </c>
      <c r="C253" s="50"/>
      <c r="D253" s="50"/>
    </row>
    <row r="254" spans="1:4" ht="28.5" x14ac:dyDescent="0.2">
      <c r="A254" s="48" t="s">
        <v>1458</v>
      </c>
      <c r="B254" s="49" t="s">
        <v>307</v>
      </c>
      <c r="C254" s="50"/>
      <c r="D254" s="50"/>
    </row>
    <row r="255" spans="1:4" ht="28.5" x14ac:dyDescent="0.2">
      <c r="A255" s="48" t="s">
        <v>1459</v>
      </c>
      <c r="B255" s="49" t="s">
        <v>308</v>
      </c>
      <c r="C255" s="50"/>
      <c r="D255" s="50"/>
    </row>
    <row r="256" spans="1:4" x14ac:dyDescent="0.2">
      <c r="A256" s="45" t="s">
        <v>1463</v>
      </c>
      <c r="B256" s="46" t="s">
        <v>1763</v>
      </c>
      <c r="C256" s="47"/>
      <c r="D256" s="47"/>
    </row>
    <row r="257" spans="1:5" x14ac:dyDescent="0.2">
      <c r="A257" s="45" t="s">
        <v>1463</v>
      </c>
      <c r="B257" s="46" t="s">
        <v>1762</v>
      </c>
      <c r="C257" s="47"/>
      <c r="D257" s="47"/>
    </row>
    <row r="258" spans="1:5" x14ac:dyDescent="0.2">
      <c r="A258" s="48" t="s">
        <v>1464</v>
      </c>
      <c r="B258" s="48" t="s">
        <v>309</v>
      </c>
      <c r="C258" s="50"/>
      <c r="D258" s="50"/>
    </row>
    <row r="259" spans="1:5" ht="16.5" x14ac:dyDescent="0.25">
      <c r="A259" s="286" t="s">
        <v>310</v>
      </c>
      <c r="B259" s="286" t="s">
        <v>311</v>
      </c>
      <c r="C259" s="288">
        <f>SUM(C248:C258)</f>
        <v>0</v>
      </c>
      <c r="D259" s="288">
        <f>SUM(D248:D258)</f>
        <v>0</v>
      </c>
    </row>
    <row r="260" spans="1:5" x14ac:dyDescent="0.2">
      <c r="A260" s="48" t="s">
        <v>1465</v>
      </c>
      <c r="B260" s="48" t="s">
        <v>312</v>
      </c>
      <c r="C260" s="50"/>
      <c r="D260" s="50"/>
    </row>
    <row r="261" spans="1:5" x14ac:dyDescent="0.2">
      <c r="A261" s="48" t="s">
        <v>1466</v>
      </c>
      <c r="B261" s="48" t="s">
        <v>313</v>
      </c>
      <c r="C261" s="50"/>
      <c r="D261" s="50"/>
    </row>
    <row r="262" spans="1:5" x14ac:dyDescent="0.2">
      <c r="A262" s="48" t="s">
        <v>1467</v>
      </c>
      <c r="B262" s="49" t="s">
        <v>314</v>
      </c>
      <c r="C262" s="50"/>
      <c r="D262" s="50"/>
    </row>
    <row r="263" spans="1:5" x14ac:dyDescent="0.2">
      <c r="A263" s="48" t="s">
        <v>1468</v>
      </c>
      <c r="B263" s="48" t="s">
        <v>315</v>
      </c>
      <c r="C263" s="50"/>
      <c r="D263" s="50"/>
    </row>
    <row r="264" spans="1:5" ht="28.5" x14ac:dyDescent="0.2">
      <c r="A264" s="48" t="s">
        <v>1469</v>
      </c>
      <c r="B264" s="49" t="s">
        <v>316</v>
      </c>
      <c r="C264" s="50"/>
      <c r="D264" s="50"/>
    </row>
    <row r="265" spans="1:5" x14ac:dyDescent="0.2">
      <c r="A265" s="48" t="s">
        <v>1470</v>
      </c>
      <c r="B265" s="48" t="s">
        <v>317</v>
      </c>
      <c r="C265" s="50"/>
      <c r="D265" s="50"/>
    </row>
    <row r="266" spans="1:5" x14ac:dyDescent="0.2">
      <c r="A266" s="48" t="s">
        <v>1471</v>
      </c>
      <c r="B266" s="49" t="s">
        <v>318</v>
      </c>
      <c r="C266" s="50"/>
      <c r="D266" s="50"/>
    </row>
    <row r="267" spans="1:5" ht="16.5" x14ac:dyDescent="0.25">
      <c r="A267" s="286" t="s">
        <v>319</v>
      </c>
      <c r="B267" s="294" t="s">
        <v>320</v>
      </c>
      <c r="C267" s="288">
        <f>SUM(C260:C266)</f>
        <v>0</v>
      </c>
      <c r="D267" s="288">
        <f>SUM(D260:D266)</f>
        <v>0</v>
      </c>
    </row>
    <row r="268" spans="1:5" ht="25.5" x14ac:dyDescent="0.35">
      <c r="A268" s="286"/>
      <c r="B268" s="295" t="s">
        <v>321</v>
      </c>
      <c r="C268" s="288">
        <f>C198+C206+C216+C222+C231+C241+C247+C259+C267</f>
        <v>0</v>
      </c>
      <c r="D268" s="288">
        <f>D198+D206+D216+D222+D231+D241+D247+D259+D267</f>
        <v>0</v>
      </c>
      <c r="E268" s="28"/>
    </row>
    <row r="269" spans="1:5" x14ac:dyDescent="0.2">
      <c r="A269" s="37" t="s">
        <v>1472</v>
      </c>
      <c r="B269" s="37" t="s">
        <v>322</v>
      </c>
      <c r="C269" s="38"/>
      <c r="D269" s="38"/>
    </row>
    <row r="270" spans="1:5" x14ac:dyDescent="0.2">
      <c r="A270" s="37" t="s">
        <v>1473</v>
      </c>
      <c r="B270" s="37" t="s">
        <v>323</v>
      </c>
      <c r="C270" s="38"/>
      <c r="D270" s="38"/>
    </row>
    <row r="271" spans="1:5" x14ac:dyDescent="0.2">
      <c r="A271" s="37" t="s">
        <v>1474</v>
      </c>
      <c r="B271" s="37" t="s">
        <v>324</v>
      </c>
      <c r="C271" s="38"/>
      <c r="D271" s="38"/>
      <c r="E271" s="28"/>
    </row>
    <row r="272" spans="1:5" ht="28.5" x14ac:dyDescent="0.2">
      <c r="A272" s="37" t="s">
        <v>1475</v>
      </c>
      <c r="B272" s="39" t="s">
        <v>1476</v>
      </c>
      <c r="C272" s="38"/>
      <c r="D272" s="38"/>
    </row>
    <row r="273" spans="1:4" ht="28.5" x14ac:dyDescent="0.2">
      <c r="A273" s="37" t="s">
        <v>1477</v>
      </c>
      <c r="B273" s="39" t="s">
        <v>325</v>
      </c>
      <c r="C273" s="38"/>
      <c r="D273" s="38"/>
    </row>
    <row r="274" spans="1:4" x14ac:dyDescent="0.2">
      <c r="A274" s="37" t="s">
        <v>1478</v>
      </c>
      <c r="B274" s="37" t="s">
        <v>326</v>
      </c>
      <c r="C274" s="38"/>
      <c r="D274" s="38"/>
    </row>
    <row r="275" spans="1:4" ht="16.5" x14ac:dyDescent="0.25">
      <c r="A275" s="279" t="s">
        <v>327</v>
      </c>
      <c r="B275" s="279" t="s">
        <v>328</v>
      </c>
      <c r="C275" s="275">
        <f>SUM(C269:C274)</f>
        <v>0</v>
      </c>
      <c r="D275" s="275">
        <f>SUM(D269:D274)</f>
        <v>0</v>
      </c>
    </row>
    <row r="276" spans="1:4" x14ac:dyDescent="0.2">
      <c r="A276" s="37" t="s">
        <v>1479</v>
      </c>
      <c r="B276" s="37" t="s">
        <v>329</v>
      </c>
      <c r="C276" s="38"/>
      <c r="D276" s="38"/>
    </row>
    <row r="277" spans="1:4" x14ac:dyDescent="0.2">
      <c r="A277" s="37" t="s">
        <v>1480</v>
      </c>
      <c r="B277" s="51" t="s">
        <v>330</v>
      </c>
      <c r="C277" s="38"/>
      <c r="D277" s="38"/>
    </row>
    <row r="278" spans="1:4" ht="28.5" x14ac:dyDescent="0.2">
      <c r="A278" s="37" t="s">
        <v>1481</v>
      </c>
      <c r="B278" s="51" t="s">
        <v>331</v>
      </c>
      <c r="C278" s="38"/>
      <c r="D278" s="38"/>
    </row>
    <row r="279" spans="1:4" ht="28.5" x14ac:dyDescent="0.2">
      <c r="A279" s="37" t="s">
        <v>1482</v>
      </c>
      <c r="B279" s="51" t="s">
        <v>332</v>
      </c>
      <c r="C279" s="38"/>
      <c r="D279" s="38"/>
    </row>
    <row r="280" spans="1:4" ht="28.5" x14ac:dyDescent="0.2">
      <c r="A280" s="37" t="s">
        <v>1483</v>
      </c>
      <c r="B280" s="51" t="s">
        <v>333</v>
      </c>
      <c r="C280" s="38"/>
      <c r="D280" s="38"/>
    </row>
    <row r="281" spans="1:4" ht="16.5" x14ac:dyDescent="0.25">
      <c r="A281" s="279" t="s">
        <v>334</v>
      </c>
      <c r="B281" s="274" t="s">
        <v>335</v>
      </c>
      <c r="C281" s="275">
        <f>SUM(C276:C280)</f>
        <v>0</v>
      </c>
      <c r="D281" s="275">
        <f>SUM(D276:D280)</f>
        <v>0</v>
      </c>
    </row>
    <row r="282" spans="1:4" x14ac:dyDescent="0.2">
      <c r="A282" s="37" t="s">
        <v>1484</v>
      </c>
      <c r="B282" s="52" t="s">
        <v>336</v>
      </c>
      <c r="C282" s="38"/>
      <c r="D282" s="38"/>
    </row>
    <row r="283" spans="1:4" ht="28.5" x14ac:dyDescent="0.2">
      <c r="A283" s="37" t="s">
        <v>1485</v>
      </c>
      <c r="B283" s="51" t="s">
        <v>337</v>
      </c>
      <c r="C283" s="38"/>
      <c r="D283" s="38"/>
    </row>
    <row r="284" spans="1:4" ht="28.5" x14ac:dyDescent="0.2">
      <c r="A284" s="37" t="s">
        <v>1486</v>
      </c>
      <c r="B284" s="51" t="s">
        <v>1487</v>
      </c>
      <c r="C284" s="38"/>
      <c r="D284" s="38"/>
    </row>
    <row r="285" spans="1:4" ht="16.5" x14ac:dyDescent="0.25">
      <c r="A285" s="279" t="s">
        <v>338</v>
      </c>
      <c r="B285" s="274" t="s">
        <v>336</v>
      </c>
      <c r="C285" s="275">
        <f>SUM(C282:C284)</f>
        <v>0</v>
      </c>
      <c r="D285" s="275">
        <f>SUM(D282:D284)</f>
        <v>0</v>
      </c>
    </row>
    <row r="286" spans="1:4" x14ac:dyDescent="0.2">
      <c r="A286" s="37" t="s">
        <v>1488</v>
      </c>
      <c r="B286" s="52" t="s">
        <v>339</v>
      </c>
      <c r="C286" s="38"/>
      <c r="D286" s="38"/>
    </row>
    <row r="287" spans="1:4" x14ac:dyDescent="0.2">
      <c r="A287" s="37" t="s">
        <v>1489</v>
      </c>
      <c r="B287" s="52" t="s">
        <v>340</v>
      </c>
      <c r="C287" s="38"/>
      <c r="D287" s="38"/>
    </row>
    <row r="288" spans="1:4" x14ac:dyDescent="0.2">
      <c r="A288" s="37" t="s">
        <v>1490</v>
      </c>
      <c r="B288" s="52" t="s">
        <v>341</v>
      </c>
      <c r="C288" s="38"/>
      <c r="D288" s="38"/>
    </row>
    <row r="289" spans="1:4" x14ac:dyDescent="0.2">
      <c r="A289" s="37" t="s">
        <v>1491</v>
      </c>
      <c r="B289" s="52" t="s">
        <v>342</v>
      </c>
      <c r="C289" s="38"/>
      <c r="D289" s="38"/>
    </row>
    <row r="290" spans="1:4" x14ac:dyDescent="0.2">
      <c r="A290" s="37" t="s">
        <v>1492</v>
      </c>
      <c r="B290" s="52" t="s">
        <v>343</v>
      </c>
      <c r="C290" s="38"/>
      <c r="D290" s="38"/>
    </row>
    <row r="291" spans="1:4" x14ac:dyDescent="0.2">
      <c r="A291" s="37" t="s">
        <v>1493</v>
      </c>
      <c r="B291" s="52" t="s">
        <v>344</v>
      </c>
      <c r="C291" s="38"/>
      <c r="D291" s="38"/>
    </row>
    <row r="292" spans="1:4" ht="28.5" x14ac:dyDescent="0.2">
      <c r="A292" s="37" t="s">
        <v>1494</v>
      </c>
      <c r="B292" s="51" t="s">
        <v>345</v>
      </c>
      <c r="C292" s="38"/>
      <c r="D292" s="38"/>
    </row>
    <row r="293" spans="1:4" ht="28.5" x14ac:dyDescent="0.2">
      <c r="A293" s="37" t="s">
        <v>1495</v>
      </c>
      <c r="B293" s="51" t="s">
        <v>346</v>
      </c>
      <c r="C293" s="38"/>
      <c r="D293" s="38"/>
    </row>
    <row r="294" spans="1:4" ht="16.5" x14ac:dyDescent="0.25">
      <c r="A294" s="279" t="s">
        <v>347</v>
      </c>
      <c r="B294" s="284" t="s">
        <v>348</v>
      </c>
      <c r="C294" s="275">
        <f>SUM(C286:C293)</f>
        <v>0</v>
      </c>
      <c r="D294" s="275">
        <f>SUM(D286:D293)</f>
        <v>0</v>
      </c>
    </row>
    <row r="295" spans="1:4" ht="25.5" x14ac:dyDescent="0.35">
      <c r="A295" s="279"/>
      <c r="B295" s="296" t="s">
        <v>349</v>
      </c>
      <c r="C295" s="275">
        <f>C275+C281+C285+C294</f>
        <v>0</v>
      </c>
      <c r="D295" s="275">
        <f>D275+D281+D285+D294</f>
        <v>0</v>
      </c>
    </row>
    <row r="296" spans="1:4" ht="28.5" x14ac:dyDescent="0.2">
      <c r="A296" s="37" t="s">
        <v>1496</v>
      </c>
      <c r="B296" s="39" t="s">
        <v>350</v>
      </c>
      <c r="C296" s="38"/>
      <c r="D296" s="38"/>
    </row>
    <row r="297" spans="1:4" ht="28.5" x14ac:dyDescent="0.2">
      <c r="A297" s="37" t="s">
        <v>1497</v>
      </c>
      <c r="B297" s="39" t="s">
        <v>351</v>
      </c>
      <c r="C297" s="38"/>
      <c r="D297" s="38"/>
    </row>
    <row r="298" spans="1:4" x14ac:dyDescent="0.2">
      <c r="A298" s="37" t="s">
        <v>1498</v>
      </c>
      <c r="B298" s="37" t="s">
        <v>352</v>
      </c>
      <c r="C298" s="38"/>
      <c r="D298" s="38"/>
    </row>
    <row r="299" spans="1:4" ht="28.5" x14ac:dyDescent="0.2">
      <c r="A299" s="37" t="s">
        <v>1499</v>
      </c>
      <c r="B299" s="39" t="s">
        <v>353</v>
      </c>
      <c r="C299" s="38"/>
      <c r="D299" s="38"/>
    </row>
    <row r="300" spans="1:4" ht="28.5" x14ac:dyDescent="0.2">
      <c r="A300" s="37" t="s">
        <v>1500</v>
      </c>
      <c r="B300" s="39" t="s">
        <v>354</v>
      </c>
      <c r="C300" s="38"/>
      <c r="D300" s="38"/>
    </row>
    <row r="301" spans="1:4" ht="42.75" x14ac:dyDescent="0.2">
      <c r="A301" s="37" t="s">
        <v>1501</v>
      </c>
      <c r="B301" s="39" t="s">
        <v>1503</v>
      </c>
      <c r="C301" s="38"/>
      <c r="D301" s="38"/>
    </row>
    <row r="302" spans="1:4" x14ac:dyDescent="0.2">
      <c r="A302" s="37" t="s">
        <v>1502</v>
      </c>
      <c r="B302" s="37" t="s">
        <v>355</v>
      </c>
      <c r="C302" s="38"/>
      <c r="D302" s="38"/>
    </row>
    <row r="303" spans="1:4" ht="28.5" x14ac:dyDescent="0.2">
      <c r="A303" s="37" t="s">
        <v>1504</v>
      </c>
      <c r="B303" s="39" t="s">
        <v>356</v>
      </c>
      <c r="C303" s="38"/>
      <c r="D303" s="38"/>
    </row>
    <row r="304" spans="1:4" ht="42.75" x14ac:dyDescent="0.2">
      <c r="A304" s="37" t="s">
        <v>1505</v>
      </c>
      <c r="B304" s="39" t="s">
        <v>1506</v>
      </c>
      <c r="C304" s="38"/>
      <c r="D304" s="38"/>
    </row>
    <row r="305" spans="1:4" x14ac:dyDescent="0.2">
      <c r="A305" s="37" t="s">
        <v>1507</v>
      </c>
      <c r="B305" s="39" t="s">
        <v>357</v>
      </c>
      <c r="C305" s="38"/>
      <c r="D305" s="38"/>
    </row>
    <row r="306" spans="1:4" ht="49.5" x14ac:dyDescent="0.25">
      <c r="A306" s="279" t="s">
        <v>358</v>
      </c>
      <c r="B306" s="283" t="s">
        <v>359</v>
      </c>
      <c r="C306" s="275">
        <f>SUM(C296:C305)</f>
        <v>0</v>
      </c>
      <c r="D306" s="275">
        <f>SUM(D296:D305)</f>
        <v>0</v>
      </c>
    </row>
    <row r="307" spans="1:4" x14ac:dyDescent="0.2">
      <c r="A307" s="37" t="s">
        <v>1508</v>
      </c>
      <c r="B307" s="37" t="s">
        <v>360</v>
      </c>
      <c r="C307" s="38"/>
      <c r="D307" s="38"/>
    </row>
    <row r="308" spans="1:4" ht="28.5" x14ac:dyDescent="0.2">
      <c r="A308" s="39" t="s">
        <v>1509</v>
      </c>
      <c r="B308" s="39" t="s">
        <v>361</v>
      </c>
      <c r="C308" s="53"/>
      <c r="D308" s="53"/>
    </row>
    <row r="309" spans="1:4" ht="28.5" x14ac:dyDescent="0.2">
      <c r="A309" s="37" t="s">
        <v>1510</v>
      </c>
      <c r="B309" s="39" t="s">
        <v>362</v>
      </c>
      <c r="C309" s="38"/>
      <c r="D309" s="38"/>
    </row>
    <row r="310" spans="1:4" x14ac:dyDescent="0.2">
      <c r="A310" s="37" t="s">
        <v>1511</v>
      </c>
      <c r="B310" s="37" t="s">
        <v>363</v>
      </c>
      <c r="C310" s="38"/>
      <c r="D310" s="38"/>
    </row>
    <row r="311" spans="1:4" x14ac:dyDescent="0.2">
      <c r="A311" s="37" t="s">
        <v>1512</v>
      </c>
      <c r="B311" s="37" t="s">
        <v>364</v>
      </c>
      <c r="C311" s="38"/>
      <c r="D311" s="38"/>
    </row>
    <row r="312" spans="1:4" x14ac:dyDescent="0.2">
      <c r="A312" s="37" t="s">
        <v>1513</v>
      </c>
      <c r="B312" s="37" t="s">
        <v>365</v>
      </c>
      <c r="C312" s="38"/>
      <c r="D312" s="38"/>
    </row>
    <row r="313" spans="1:4" x14ac:dyDescent="0.2">
      <c r="A313" s="37" t="s">
        <v>1514</v>
      </c>
      <c r="B313" s="37" t="s">
        <v>366</v>
      </c>
      <c r="C313" s="38"/>
      <c r="D313" s="38"/>
    </row>
    <row r="314" spans="1:4" ht="28.5" x14ac:dyDescent="0.2">
      <c r="A314" s="37" t="s">
        <v>1515</v>
      </c>
      <c r="B314" s="39" t="s">
        <v>367</v>
      </c>
      <c r="C314" s="38"/>
      <c r="D314" s="38"/>
    </row>
    <row r="315" spans="1:4" x14ac:dyDescent="0.2">
      <c r="A315" s="37" t="s">
        <v>1516</v>
      </c>
      <c r="B315" s="37" t="s">
        <v>368</v>
      </c>
      <c r="C315" s="38"/>
      <c r="D315" s="38"/>
    </row>
    <row r="316" spans="1:4" ht="16.5" x14ac:dyDescent="0.25">
      <c r="A316" s="279" t="s">
        <v>369</v>
      </c>
      <c r="B316" s="279" t="s">
        <v>370</v>
      </c>
      <c r="C316" s="275">
        <f>SUM(C307:C315)</f>
        <v>0</v>
      </c>
      <c r="D316" s="275">
        <f>SUM(D307:D315)</f>
        <v>0</v>
      </c>
    </row>
    <row r="317" spans="1:4" ht="28.5" x14ac:dyDescent="0.2">
      <c r="A317" s="37" t="s">
        <v>1517</v>
      </c>
      <c r="B317" s="39" t="s">
        <v>1518</v>
      </c>
      <c r="C317" s="38"/>
      <c r="D317" s="38"/>
    </row>
    <row r="318" spans="1:4" ht="28.5" x14ac:dyDescent="0.2">
      <c r="A318" s="37" t="s">
        <v>1519</v>
      </c>
      <c r="B318" s="39" t="s">
        <v>371</v>
      </c>
      <c r="C318" s="38"/>
      <c r="D318" s="38"/>
    </row>
    <row r="319" spans="1:4" ht="28.5" x14ac:dyDescent="0.2">
      <c r="A319" s="25" t="s">
        <v>1520</v>
      </c>
      <c r="B319" s="31" t="s">
        <v>372</v>
      </c>
      <c r="C319" s="27"/>
      <c r="D319" s="27"/>
    </row>
    <row r="320" spans="1:4" x14ac:dyDescent="0.2">
      <c r="A320" s="25" t="s">
        <v>1521</v>
      </c>
      <c r="B320" s="25" t="s">
        <v>373</v>
      </c>
      <c r="C320" s="27"/>
      <c r="D320" s="27"/>
    </row>
    <row r="321" spans="1:5" x14ac:dyDescent="0.2">
      <c r="A321" s="25" t="s">
        <v>1522</v>
      </c>
      <c r="B321" s="25" t="s">
        <v>374</v>
      </c>
      <c r="C321" s="27"/>
      <c r="D321" s="27"/>
    </row>
    <row r="322" spans="1:5" x14ac:dyDescent="0.2">
      <c r="A322" s="25" t="s">
        <v>1523</v>
      </c>
      <c r="B322" s="25" t="s">
        <v>375</v>
      </c>
      <c r="C322" s="27"/>
      <c r="D322" s="27"/>
    </row>
    <row r="323" spans="1:5" x14ac:dyDescent="0.2">
      <c r="A323" s="25" t="s">
        <v>1524</v>
      </c>
      <c r="B323" s="25" t="s">
        <v>376</v>
      </c>
      <c r="C323" s="27"/>
      <c r="D323" s="27"/>
    </row>
    <row r="324" spans="1:5" x14ac:dyDescent="0.2">
      <c r="A324" s="269" t="s">
        <v>377</v>
      </c>
      <c r="B324" s="269" t="s">
        <v>378</v>
      </c>
      <c r="C324" s="271">
        <f>SUM(C320:C323)</f>
        <v>0</v>
      </c>
      <c r="D324" s="271">
        <f>SUM(D320:D323)</f>
        <v>0</v>
      </c>
    </row>
    <row r="325" spans="1:5" ht="33" x14ac:dyDescent="0.25">
      <c r="A325" s="279" t="s">
        <v>379</v>
      </c>
      <c r="B325" s="284" t="s">
        <v>380</v>
      </c>
      <c r="C325" s="275">
        <f>C317+C318+C319+C324</f>
        <v>0</v>
      </c>
      <c r="D325" s="275">
        <f>D317+D318+D319+D324</f>
        <v>0</v>
      </c>
    </row>
    <row r="326" spans="1:5" x14ac:dyDescent="0.2">
      <c r="A326" s="54" t="s">
        <v>1525</v>
      </c>
      <c r="B326" s="51" t="s">
        <v>381</v>
      </c>
      <c r="C326" s="38"/>
      <c r="D326" s="38"/>
      <c r="E326" s="28"/>
    </row>
    <row r="327" spans="1:5" ht="28.5" x14ac:dyDescent="0.2">
      <c r="A327" s="54" t="s">
        <v>1526</v>
      </c>
      <c r="B327" s="51" t="s">
        <v>382</v>
      </c>
      <c r="C327" s="38"/>
      <c r="D327" s="38"/>
    </row>
    <row r="328" spans="1:5" ht="28.5" x14ac:dyDescent="0.2">
      <c r="A328" s="54" t="s">
        <v>1527</v>
      </c>
      <c r="B328" s="51" t="s">
        <v>383</v>
      </c>
      <c r="C328" s="38"/>
      <c r="D328" s="38"/>
    </row>
    <row r="329" spans="1:5" ht="28.5" x14ac:dyDescent="0.2">
      <c r="A329" s="54" t="s">
        <v>1528</v>
      </c>
      <c r="B329" s="51" t="s">
        <v>384</v>
      </c>
      <c r="C329" s="38"/>
      <c r="D329" s="38"/>
    </row>
    <row r="330" spans="1:5" ht="28.5" x14ac:dyDescent="0.2">
      <c r="A330" s="54" t="s">
        <v>1529</v>
      </c>
      <c r="B330" s="51" t="s">
        <v>385</v>
      </c>
      <c r="C330" s="38"/>
      <c r="D330" s="38"/>
      <c r="E330" s="55"/>
    </row>
    <row r="331" spans="1:5" ht="28.5" x14ac:dyDescent="0.2">
      <c r="A331" s="54" t="s">
        <v>1530</v>
      </c>
      <c r="B331" s="51" t="s">
        <v>386</v>
      </c>
      <c r="C331" s="38"/>
      <c r="D331" s="38"/>
    </row>
    <row r="332" spans="1:5" x14ac:dyDescent="0.2">
      <c r="A332" s="54" t="s">
        <v>1531</v>
      </c>
      <c r="B332" s="52" t="s">
        <v>387</v>
      </c>
      <c r="C332" s="38"/>
      <c r="D332" s="38"/>
    </row>
    <row r="333" spans="1:5" x14ac:dyDescent="0.2">
      <c r="A333" s="54" t="s">
        <v>1532</v>
      </c>
      <c r="B333" s="51" t="s">
        <v>388</v>
      </c>
      <c r="C333" s="38"/>
      <c r="D333" s="38"/>
    </row>
    <row r="334" spans="1:5" ht="28.5" x14ac:dyDescent="0.2">
      <c r="A334" s="56" t="s">
        <v>1533</v>
      </c>
      <c r="B334" s="51" t="s">
        <v>389</v>
      </c>
      <c r="C334" s="38"/>
      <c r="D334" s="38"/>
    </row>
    <row r="335" spans="1:5" ht="16.5" x14ac:dyDescent="0.25">
      <c r="A335" s="273" t="s">
        <v>390</v>
      </c>
      <c r="B335" s="284" t="s">
        <v>391</v>
      </c>
      <c r="C335" s="275">
        <f>SUM(C326:C334)</f>
        <v>0</v>
      </c>
      <c r="D335" s="275">
        <f>SUM(D326:D334)</f>
        <v>0</v>
      </c>
    </row>
    <row r="336" spans="1:5" ht="28.5" x14ac:dyDescent="0.2">
      <c r="A336" s="54" t="s">
        <v>1534</v>
      </c>
      <c r="B336" s="51" t="s">
        <v>392</v>
      </c>
      <c r="C336" s="38"/>
      <c r="D336" s="38"/>
    </row>
    <row r="337" spans="1:4" ht="28.5" x14ac:dyDescent="0.2">
      <c r="A337" s="54" t="s">
        <v>1535</v>
      </c>
      <c r="B337" s="51" t="s">
        <v>393</v>
      </c>
      <c r="C337" s="38"/>
      <c r="D337" s="38"/>
    </row>
    <row r="338" spans="1:4" ht="42.75" x14ac:dyDescent="0.2">
      <c r="A338" s="37" t="s">
        <v>1536</v>
      </c>
      <c r="B338" s="39" t="s">
        <v>1537</v>
      </c>
      <c r="C338" s="38"/>
      <c r="D338" s="38"/>
    </row>
    <row r="339" spans="1:4" x14ac:dyDescent="0.2">
      <c r="A339" s="52" t="s">
        <v>1538</v>
      </c>
      <c r="B339" s="52" t="s">
        <v>394</v>
      </c>
      <c r="C339" s="38"/>
      <c r="D339" s="38"/>
    </row>
    <row r="340" spans="1:4" x14ac:dyDescent="0.2">
      <c r="A340" s="52" t="s">
        <v>1539</v>
      </c>
      <c r="B340" s="52" t="s">
        <v>395</v>
      </c>
      <c r="C340" s="38"/>
      <c r="D340" s="38"/>
    </row>
    <row r="341" spans="1:4" x14ac:dyDescent="0.2">
      <c r="A341" s="52" t="s">
        <v>1307</v>
      </c>
      <c r="B341" s="52" t="s">
        <v>396</v>
      </c>
      <c r="C341" s="38"/>
      <c r="D341" s="38"/>
    </row>
    <row r="342" spans="1:4" x14ac:dyDescent="0.2">
      <c r="A342" s="52" t="s">
        <v>1307</v>
      </c>
      <c r="B342" s="52" t="s">
        <v>1308</v>
      </c>
      <c r="C342" s="38"/>
      <c r="D342" s="38"/>
    </row>
    <row r="343" spans="1:4" ht="28.5" x14ac:dyDescent="0.2">
      <c r="A343" s="52" t="s">
        <v>1540</v>
      </c>
      <c r="B343" s="51" t="s">
        <v>397</v>
      </c>
      <c r="C343" s="38"/>
      <c r="D343" s="38"/>
    </row>
    <row r="344" spans="1:4" ht="28.5" x14ac:dyDescent="0.2">
      <c r="A344" s="52" t="s">
        <v>1541</v>
      </c>
      <c r="B344" s="51" t="s">
        <v>398</v>
      </c>
      <c r="C344" s="38"/>
      <c r="D344" s="38"/>
    </row>
    <row r="345" spans="1:4" x14ac:dyDescent="0.2">
      <c r="A345" s="52" t="s">
        <v>1542</v>
      </c>
      <c r="B345" s="51" t="s">
        <v>399</v>
      </c>
      <c r="C345" s="38"/>
      <c r="D345" s="38"/>
    </row>
    <row r="346" spans="1:4" x14ac:dyDescent="0.2">
      <c r="A346" s="52" t="s">
        <v>1543</v>
      </c>
      <c r="B346" s="52" t="s">
        <v>400</v>
      </c>
      <c r="C346" s="38"/>
      <c r="D346" s="38"/>
    </row>
    <row r="347" spans="1:4" ht="16.5" x14ac:dyDescent="0.25">
      <c r="A347" s="279" t="s">
        <v>401</v>
      </c>
      <c r="B347" s="274" t="s">
        <v>402</v>
      </c>
      <c r="C347" s="275">
        <f>SUM(C336:C346)</f>
        <v>0</v>
      </c>
      <c r="D347" s="275">
        <f>SUM(D336:D346)</f>
        <v>0</v>
      </c>
    </row>
    <row r="348" spans="1:4" ht="28.5" x14ac:dyDescent="0.2">
      <c r="A348" s="52" t="s">
        <v>1544</v>
      </c>
      <c r="B348" s="51" t="s">
        <v>403</v>
      </c>
      <c r="C348" s="38"/>
      <c r="D348" s="38"/>
    </row>
    <row r="349" spans="1:4" ht="28.5" x14ac:dyDescent="0.2">
      <c r="A349" s="52" t="s">
        <v>1545</v>
      </c>
      <c r="B349" s="51" t="s">
        <v>404</v>
      </c>
      <c r="C349" s="38"/>
      <c r="D349" s="38"/>
    </row>
    <row r="350" spans="1:4" ht="28.5" x14ac:dyDescent="0.2">
      <c r="A350" s="52" t="s">
        <v>1546</v>
      </c>
      <c r="B350" s="51" t="s">
        <v>405</v>
      </c>
      <c r="C350" s="38"/>
      <c r="D350" s="38"/>
    </row>
    <row r="351" spans="1:4" ht="28.5" x14ac:dyDescent="0.2">
      <c r="A351" s="52" t="s">
        <v>1547</v>
      </c>
      <c r="B351" s="51" t="s">
        <v>406</v>
      </c>
      <c r="C351" s="38"/>
      <c r="D351" s="38"/>
    </row>
    <row r="352" spans="1:4" ht="28.5" x14ac:dyDescent="0.2">
      <c r="A352" s="52" t="s">
        <v>1548</v>
      </c>
      <c r="B352" s="51" t="s">
        <v>1549</v>
      </c>
      <c r="C352" s="38"/>
      <c r="D352" s="38"/>
    </row>
    <row r="353" spans="1:4" ht="28.5" x14ac:dyDescent="0.2">
      <c r="A353" s="52" t="s">
        <v>1550</v>
      </c>
      <c r="B353" s="51" t="s">
        <v>407</v>
      </c>
      <c r="C353" s="38"/>
      <c r="D353" s="38"/>
    </row>
    <row r="354" spans="1:4" ht="28.5" x14ac:dyDescent="0.2">
      <c r="A354" s="52" t="s">
        <v>1551</v>
      </c>
      <c r="B354" s="51" t="s">
        <v>408</v>
      </c>
      <c r="C354" s="38"/>
      <c r="D354" s="38"/>
    </row>
    <row r="355" spans="1:4" ht="42.75" x14ac:dyDescent="0.2">
      <c r="A355" s="52" t="s">
        <v>1552</v>
      </c>
      <c r="B355" s="51" t="s">
        <v>1553</v>
      </c>
      <c r="C355" s="38"/>
      <c r="D355" s="38"/>
    </row>
    <row r="356" spans="1:4" ht="28.5" x14ac:dyDescent="0.2">
      <c r="A356" s="52" t="s">
        <v>1554</v>
      </c>
      <c r="B356" s="51" t="s">
        <v>409</v>
      </c>
      <c r="C356" s="38"/>
      <c r="D356" s="38"/>
    </row>
    <row r="357" spans="1:4" ht="49.5" x14ac:dyDescent="0.25">
      <c r="A357" s="297">
        <v>45</v>
      </c>
      <c r="B357" s="284" t="s">
        <v>410</v>
      </c>
      <c r="C357" s="275">
        <f>SUM(C348:C356)</f>
        <v>0</v>
      </c>
      <c r="D357" s="275">
        <f>SUM(D348:D356)</f>
        <v>0</v>
      </c>
    </row>
    <row r="358" spans="1:4" ht="42.75" x14ac:dyDescent="0.2">
      <c r="A358" s="52" t="s">
        <v>1555</v>
      </c>
      <c r="B358" s="51" t="s">
        <v>1556</v>
      </c>
      <c r="C358" s="38"/>
      <c r="D358" s="38"/>
    </row>
    <row r="359" spans="1:4" ht="28.5" x14ac:dyDescent="0.2">
      <c r="A359" s="52" t="s">
        <v>1557</v>
      </c>
      <c r="B359" s="51" t="s">
        <v>411</v>
      </c>
      <c r="C359" s="38"/>
      <c r="D359" s="38"/>
    </row>
    <row r="360" spans="1:4" ht="28.5" x14ac:dyDescent="0.2">
      <c r="A360" s="52" t="s">
        <v>1558</v>
      </c>
      <c r="B360" s="51" t="s">
        <v>412</v>
      </c>
      <c r="C360" s="38"/>
      <c r="D360" s="38"/>
    </row>
    <row r="361" spans="1:4" x14ac:dyDescent="0.2">
      <c r="A361" s="52" t="s">
        <v>1559</v>
      </c>
      <c r="B361" s="52" t="s">
        <v>413</v>
      </c>
      <c r="C361" s="38"/>
      <c r="D361" s="38"/>
    </row>
    <row r="362" spans="1:4" x14ac:dyDescent="0.2">
      <c r="A362" s="52" t="s">
        <v>1560</v>
      </c>
      <c r="B362" s="51" t="s">
        <v>414</v>
      </c>
      <c r="C362" s="38"/>
      <c r="D362" s="38"/>
    </row>
    <row r="363" spans="1:4" ht="57" x14ac:dyDescent="0.2">
      <c r="A363" s="52" t="s">
        <v>1561</v>
      </c>
      <c r="B363" s="51" t="s">
        <v>1563</v>
      </c>
      <c r="C363" s="38"/>
      <c r="D363" s="38"/>
    </row>
    <row r="364" spans="1:4" ht="28.5" x14ac:dyDescent="0.2">
      <c r="A364" s="52" t="s">
        <v>1562</v>
      </c>
      <c r="B364" s="51" t="s">
        <v>415</v>
      </c>
      <c r="C364" s="38"/>
      <c r="D364" s="38"/>
    </row>
    <row r="365" spans="1:4" ht="28.5" x14ac:dyDescent="0.2">
      <c r="A365" s="52" t="s">
        <v>1564</v>
      </c>
      <c r="B365" s="51" t="s">
        <v>416</v>
      </c>
      <c r="C365" s="38"/>
      <c r="D365" s="38"/>
    </row>
    <row r="366" spans="1:4" x14ac:dyDescent="0.2">
      <c r="A366" s="52" t="s">
        <v>1565</v>
      </c>
      <c r="B366" s="51" t="s">
        <v>417</v>
      </c>
      <c r="C366" s="38"/>
      <c r="D366" s="38"/>
    </row>
    <row r="367" spans="1:4" x14ac:dyDescent="0.2">
      <c r="A367" s="52" t="s">
        <v>1566</v>
      </c>
      <c r="B367" s="52" t="s">
        <v>418</v>
      </c>
      <c r="C367" s="38"/>
      <c r="D367" s="38"/>
    </row>
    <row r="368" spans="1:4" ht="16.5" x14ac:dyDescent="0.25">
      <c r="A368" s="279" t="s">
        <v>419</v>
      </c>
      <c r="B368" s="274" t="s">
        <v>420</v>
      </c>
      <c r="C368" s="275">
        <f>SUM(C358:C367)</f>
        <v>0</v>
      </c>
      <c r="D368" s="275">
        <f>SUM(D358:D367)</f>
        <v>0</v>
      </c>
    </row>
    <row r="369" spans="1:4" ht="28.5" x14ac:dyDescent="0.2">
      <c r="A369" s="52" t="s">
        <v>1567</v>
      </c>
      <c r="B369" s="51" t="s">
        <v>421</v>
      </c>
      <c r="C369" s="38"/>
      <c r="D369" s="38"/>
    </row>
    <row r="370" spans="1:4" ht="28.5" x14ac:dyDescent="0.2">
      <c r="A370" s="52" t="s">
        <v>1568</v>
      </c>
      <c r="B370" s="51" t="s">
        <v>422</v>
      </c>
      <c r="C370" s="38"/>
      <c r="D370" s="38"/>
    </row>
    <row r="371" spans="1:4" ht="28.5" x14ac:dyDescent="0.2">
      <c r="A371" s="52" t="s">
        <v>1569</v>
      </c>
      <c r="B371" s="51" t="s">
        <v>423</v>
      </c>
      <c r="C371" s="38"/>
      <c r="D371" s="38"/>
    </row>
    <row r="372" spans="1:4" ht="28.5" x14ac:dyDescent="0.2">
      <c r="A372" s="52" t="s">
        <v>1570</v>
      </c>
      <c r="B372" s="51" t="s">
        <v>424</v>
      </c>
      <c r="C372" s="38"/>
      <c r="D372" s="38"/>
    </row>
    <row r="373" spans="1:4" ht="28.5" x14ac:dyDescent="0.2">
      <c r="A373" s="52" t="s">
        <v>1571</v>
      </c>
      <c r="B373" s="51" t="s">
        <v>425</v>
      </c>
      <c r="C373" s="38"/>
      <c r="D373" s="38"/>
    </row>
    <row r="374" spans="1:4" ht="57" x14ac:dyDescent="0.2">
      <c r="A374" s="52" t="s">
        <v>1572</v>
      </c>
      <c r="B374" s="51" t="s">
        <v>1573</v>
      </c>
      <c r="C374" s="38"/>
      <c r="D374" s="38"/>
    </row>
    <row r="375" spans="1:4" ht="28.5" x14ac:dyDescent="0.2">
      <c r="A375" s="57" t="s">
        <v>1574</v>
      </c>
      <c r="B375" s="26" t="s">
        <v>426</v>
      </c>
      <c r="C375" s="58"/>
      <c r="D375" s="58"/>
    </row>
    <row r="376" spans="1:4" x14ac:dyDescent="0.2">
      <c r="A376" s="52" t="s">
        <v>1575</v>
      </c>
      <c r="B376" s="52" t="s">
        <v>427</v>
      </c>
      <c r="C376" s="38"/>
      <c r="D376" s="38"/>
    </row>
    <row r="377" spans="1:4" ht="16.5" x14ac:dyDescent="0.25">
      <c r="A377" s="279" t="s">
        <v>428</v>
      </c>
      <c r="B377" s="274" t="s">
        <v>429</v>
      </c>
      <c r="C377" s="275">
        <f>SUM(C369:C376)</f>
        <v>0</v>
      </c>
      <c r="D377" s="275">
        <f>SUM(D369:D376)</f>
        <v>0</v>
      </c>
    </row>
    <row r="378" spans="1:4" x14ac:dyDescent="0.2">
      <c r="A378" s="52" t="s">
        <v>1576</v>
      </c>
      <c r="B378" s="52" t="s">
        <v>430</v>
      </c>
      <c r="C378" s="38"/>
      <c r="D378" s="38"/>
    </row>
    <row r="379" spans="1:4" x14ac:dyDescent="0.2">
      <c r="A379" s="52" t="s">
        <v>1577</v>
      </c>
      <c r="B379" s="52" t="s">
        <v>431</v>
      </c>
      <c r="C379" s="38"/>
      <c r="D379" s="38"/>
    </row>
    <row r="380" spans="1:4" ht="33" x14ac:dyDescent="0.25">
      <c r="A380" s="279" t="s">
        <v>432</v>
      </c>
      <c r="B380" s="284" t="s">
        <v>433</v>
      </c>
      <c r="C380" s="275">
        <f>C378+C379</f>
        <v>0</v>
      </c>
      <c r="D380" s="275">
        <f>D378+D379</f>
        <v>0</v>
      </c>
    </row>
    <row r="381" spans="1:4" ht="28.5" x14ac:dyDescent="0.2">
      <c r="A381" s="52" t="s">
        <v>1578</v>
      </c>
      <c r="B381" s="51" t="s">
        <v>1579</v>
      </c>
      <c r="C381" s="38"/>
      <c r="D381" s="38"/>
    </row>
    <row r="382" spans="1:4" ht="28.5" x14ac:dyDescent="0.2">
      <c r="A382" s="52" t="s">
        <v>1580</v>
      </c>
      <c r="B382" s="51" t="s">
        <v>1581</v>
      </c>
      <c r="C382" s="38"/>
      <c r="D382" s="38"/>
    </row>
    <row r="383" spans="1:4" ht="28.5" x14ac:dyDescent="0.2">
      <c r="A383" s="52" t="s">
        <v>1582</v>
      </c>
      <c r="B383" s="51" t="s">
        <v>434</v>
      </c>
      <c r="C383" s="38"/>
      <c r="D383" s="38"/>
    </row>
    <row r="384" spans="1:4" ht="16.5" x14ac:dyDescent="0.25">
      <c r="A384" s="279" t="s">
        <v>435</v>
      </c>
      <c r="B384" s="274" t="s">
        <v>436</v>
      </c>
      <c r="C384" s="275">
        <f>C381+C382+C383</f>
        <v>0</v>
      </c>
      <c r="D384" s="275">
        <f>D381+D382+D383</f>
        <v>0</v>
      </c>
    </row>
    <row r="385" spans="1:4" ht="25.5" x14ac:dyDescent="0.35">
      <c r="A385" s="279"/>
      <c r="B385" s="285" t="s">
        <v>437</v>
      </c>
      <c r="C385" s="275">
        <f>C306+C316+C325+C335+C347+C357+C368+C377+C380</f>
        <v>0</v>
      </c>
      <c r="D385" s="275">
        <f>D306+D316+D325+D335+D347+D357+D368+D377+D380</f>
        <v>0</v>
      </c>
    </row>
    <row r="386" spans="1:4" x14ac:dyDescent="0.2">
      <c r="A386" s="37" t="s">
        <v>1583</v>
      </c>
      <c r="B386" s="37" t="s">
        <v>438</v>
      </c>
      <c r="C386" s="38"/>
      <c r="D386" s="38"/>
    </row>
    <row r="387" spans="1:4" x14ac:dyDescent="0.2">
      <c r="A387" s="37" t="s">
        <v>1584</v>
      </c>
      <c r="B387" s="37" t="s">
        <v>439</v>
      </c>
      <c r="C387" s="38"/>
      <c r="D387" s="38"/>
    </row>
    <row r="388" spans="1:4" ht="28.5" x14ac:dyDescent="0.2">
      <c r="A388" s="37" t="s">
        <v>1585</v>
      </c>
      <c r="B388" s="39" t="s">
        <v>1587</v>
      </c>
      <c r="C388" s="38"/>
      <c r="D388" s="38"/>
    </row>
    <row r="389" spans="1:4" ht="28.5" x14ac:dyDescent="0.2">
      <c r="A389" s="37" t="s">
        <v>1586</v>
      </c>
      <c r="B389" s="39" t="s">
        <v>440</v>
      </c>
      <c r="C389" s="38"/>
      <c r="D389" s="38"/>
    </row>
    <row r="390" spans="1:4" ht="28.5" x14ac:dyDescent="0.2">
      <c r="A390" s="37" t="s">
        <v>1588</v>
      </c>
      <c r="B390" s="39" t="s">
        <v>441</v>
      </c>
      <c r="C390" s="38"/>
      <c r="D390" s="38"/>
    </row>
    <row r="391" spans="1:4" ht="28.5" x14ac:dyDescent="0.2">
      <c r="A391" s="37" t="s">
        <v>1589</v>
      </c>
      <c r="B391" s="39" t="s">
        <v>1590</v>
      </c>
      <c r="C391" s="38"/>
      <c r="D391" s="38"/>
    </row>
    <row r="392" spans="1:4" ht="16.5" x14ac:dyDescent="0.25">
      <c r="A392" s="279" t="s">
        <v>442</v>
      </c>
      <c r="B392" s="274" t="s">
        <v>443</v>
      </c>
      <c r="C392" s="275">
        <f>SUM(C386:C391)</f>
        <v>0</v>
      </c>
      <c r="D392" s="275">
        <f>SUM(D386:D391)</f>
        <v>0</v>
      </c>
    </row>
    <row r="393" spans="1:4" ht="28.5" x14ac:dyDescent="0.2">
      <c r="A393" s="37" t="s">
        <v>1591</v>
      </c>
      <c r="B393" s="39" t="s">
        <v>444</v>
      </c>
      <c r="C393" s="38"/>
      <c r="D393" s="38"/>
    </row>
    <row r="394" spans="1:4" x14ac:dyDescent="0.2">
      <c r="A394" s="37" t="s">
        <v>1592</v>
      </c>
      <c r="B394" s="39" t="s">
        <v>445</v>
      </c>
      <c r="C394" s="38"/>
      <c r="D394" s="38"/>
    </row>
    <row r="395" spans="1:4" ht="28.5" x14ac:dyDescent="0.2">
      <c r="A395" s="37" t="s">
        <v>1593</v>
      </c>
      <c r="B395" s="39" t="s">
        <v>446</v>
      </c>
      <c r="C395" s="38"/>
      <c r="D395" s="38"/>
    </row>
    <row r="396" spans="1:4" ht="16.5" x14ac:dyDescent="0.25">
      <c r="A396" s="279" t="s">
        <v>447</v>
      </c>
      <c r="B396" s="274" t="s">
        <v>66</v>
      </c>
      <c r="C396" s="275">
        <f>SUM(C393:C395)</f>
        <v>0</v>
      </c>
      <c r="D396" s="275">
        <f>SUM(D393:D395)</f>
        <v>0</v>
      </c>
    </row>
    <row r="397" spans="1:4" x14ac:dyDescent="0.2">
      <c r="A397" s="37" t="s">
        <v>1594</v>
      </c>
      <c r="B397" s="37" t="s">
        <v>448</v>
      </c>
      <c r="C397" s="38"/>
      <c r="D397" s="38"/>
    </row>
    <row r="398" spans="1:4" x14ac:dyDescent="0.2">
      <c r="A398" s="37" t="s">
        <v>1595</v>
      </c>
      <c r="B398" s="37" t="s">
        <v>449</v>
      </c>
      <c r="C398" s="38"/>
      <c r="D398" s="38"/>
    </row>
    <row r="399" spans="1:4" x14ac:dyDescent="0.2">
      <c r="A399" s="37" t="s">
        <v>1596</v>
      </c>
      <c r="B399" s="37" t="s">
        <v>450</v>
      </c>
      <c r="C399" s="38"/>
      <c r="D399" s="38"/>
    </row>
    <row r="400" spans="1:4" x14ac:dyDescent="0.2">
      <c r="A400" s="37" t="s">
        <v>1597</v>
      </c>
      <c r="B400" s="39" t="s">
        <v>451</v>
      </c>
      <c r="C400" s="38"/>
      <c r="D400" s="38"/>
    </row>
    <row r="401" spans="1:4" x14ac:dyDescent="0.2">
      <c r="A401" s="37" t="s">
        <v>1598</v>
      </c>
      <c r="B401" s="37" t="s">
        <v>452</v>
      </c>
      <c r="C401" s="38"/>
      <c r="D401" s="38"/>
    </row>
    <row r="402" spans="1:4" ht="28.5" x14ac:dyDescent="0.2">
      <c r="A402" s="37" t="s">
        <v>1599</v>
      </c>
      <c r="B402" s="39" t="s">
        <v>453</v>
      </c>
      <c r="C402" s="38"/>
      <c r="D402" s="38"/>
    </row>
    <row r="403" spans="1:4" x14ac:dyDescent="0.2">
      <c r="A403" s="37" t="s">
        <v>1600</v>
      </c>
      <c r="B403" s="39" t="s">
        <v>454</v>
      </c>
      <c r="C403" s="38"/>
      <c r="D403" s="38"/>
    </row>
    <row r="404" spans="1:4" ht="28.5" x14ac:dyDescent="0.2">
      <c r="A404" s="37" t="s">
        <v>1601</v>
      </c>
      <c r="B404" s="39" t="s">
        <v>455</v>
      </c>
      <c r="C404" s="38"/>
      <c r="D404" s="38"/>
    </row>
    <row r="405" spans="1:4" ht="28.5" x14ac:dyDescent="0.2">
      <c r="A405" s="37" t="s">
        <v>1602</v>
      </c>
      <c r="B405" s="39" t="s">
        <v>456</v>
      </c>
      <c r="C405" s="38"/>
      <c r="D405" s="38"/>
    </row>
    <row r="406" spans="1:4" ht="16.5" x14ac:dyDescent="0.25">
      <c r="A406" s="279" t="s">
        <v>457</v>
      </c>
      <c r="B406" s="274" t="s">
        <v>458</v>
      </c>
      <c r="C406" s="275">
        <f>SUM(C397:C405)</f>
        <v>0</v>
      </c>
      <c r="D406" s="275">
        <f>SUM(D397:D405)</f>
        <v>0</v>
      </c>
    </row>
    <row r="407" spans="1:4" ht="28.5" x14ac:dyDescent="0.2">
      <c r="A407" s="37" t="s">
        <v>1603</v>
      </c>
      <c r="B407" s="39" t="s">
        <v>459</v>
      </c>
      <c r="C407" s="38"/>
      <c r="D407" s="38"/>
    </row>
    <row r="408" spans="1:4" x14ac:dyDescent="0.2">
      <c r="A408" s="37" t="s">
        <v>1604</v>
      </c>
      <c r="B408" s="37" t="s">
        <v>460</v>
      </c>
      <c r="C408" s="38"/>
      <c r="D408" s="38"/>
    </row>
    <row r="409" spans="1:4" x14ac:dyDescent="0.2">
      <c r="A409" s="37" t="s">
        <v>1605</v>
      </c>
      <c r="B409" s="37" t="s">
        <v>461</v>
      </c>
      <c r="C409" s="38"/>
      <c r="D409" s="38"/>
    </row>
    <row r="410" spans="1:4" ht="28.5" x14ac:dyDescent="0.2">
      <c r="A410" s="54" t="s">
        <v>1606</v>
      </c>
      <c r="B410" s="51" t="s">
        <v>462</v>
      </c>
      <c r="C410" s="38"/>
      <c r="D410" s="38"/>
    </row>
    <row r="411" spans="1:4" x14ac:dyDescent="0.2">
      <c r="A411" s="37" t="s">
        <v>1607</v>
      </c>
      <c r="B411" s="39" t="s">
        <v>326</v>
      </c>
      <c r="C411" s="38"/>
      <c r="D411" s="38"/>
    </row>
    <row r="412" spans="1:4" ht="16.5" x14ac:dyDescent="0.25">
      <c r="A412" s="279" t="s">
        <v>463</v>
      </c>
      <c r="B412" s="274" t="s">
        <v>464</v>
      </c>
      <c r="C412" s="275">
        <f>SUM(C407:C411)</f>
        <v>0</v>
      </c>
      <c r="D412" s="275">
        <f>SUM(D407:D411)</f>
        <v>0</v>
      </c>
    </row>
    <row r="413" spans="1:4" x14ac:dyDescent="0.2">
      <c r="A413" s="37" t="s">
        <v>1608</v>
      </c>
      <c r="B413" s="37" t="s">
        <v>465</v>
      </c>
      <c r="C413" s="38"/>
      <c r="D413" s="38"/>
    </row>
    <row r="414" spans="1:4" x14ac:dyDescent="0.2">
      <c r="A414" s="37" t="s">
        <v>1609</v>
      </c>
      <c r="B414" s="37" t="s">
        <v>466</v>
      </c>
      <c r="C414" s="38"/>
      <c r="D414" s="38"/>
    </row>
    <row r="415" spans="1:4" x14ac:dyDescent="0.2">
      <c r="A415" s="37" t="s">
        <v>1610</v>
      </c>
      <c r="B415" s="37" t="s">
        <v>467</v>
      </c>
      <c r="C415" s="38"/>
      <c r="D415" s="38"/>
    </row>
    <row r="416" spans="1:4" x14ac:dyDescent="0.2">
      <c r="A416" s="37" t="s">
        <v>1611</v>
      </c>
      <c r="B416" s="37" t="s">
        <v>468</v>
      </c>
      <c r="C416" s="38"/>
      <c r="D416" s="38"/>
    </row>
    <row r="417" spans="1:4" x14ac:dyDescent="0.2">
      <c r="A417" s="37" t="s">
        <v>1612</v>
      </c>
      <c r="B417" s="37" t="s">
        <v>451</v>
      </c>
      <c r="C417" s="38"/>
      <c r="D417" s="38"/>
    </row>
    <row r="418" spans="1:4" x14ac:dyDescent="0.2">
      <c r="A418" s="37" t="s">
        <v>1613</v>
      </c>
      <c r="B418" s="37" t="s">
        <v>469</v>
      </c>
      <c r="C418" s="38"/>
      <c r="D418" s="38"/>
    </row>
    <row r="419" spans="1:4" x14ac:dyDescent="0.2">
      <c r="A419" s="37" t="s">
        <v>1614</v>
      </c>
      <c r="B419" s="39" t="s">
        <v>470</v>
      </c>
      <c r="C419" s="38"/>
      <c r="D419" s="38"/>
    </row>
    <row r="420" spans="1:4" ht="28.5" x14ac:dyDescent="0.2">
      <c r="A420" s="37" t="s">
        <v>1615</v>
      </c>
      <c r="B420" s="39" t="s">
        <v>471</v>
      </c>
      <c r="C420" s="38"/>
      <c r="D420" s="38"/>
    </row>
    <row r="421" spans="1:4" x14ac:dyDescent="0.2">
      <c r="A421" s="37" t="s">
        <v>1616</v>
      </c>
      <c r="B421" s="37" t="s">
        <v>472</v>
      </c>
      <c r="C421" s="38"/>
      <c r="D421" s="38"/>
    </row>
    <row r="422" spans="1:4" ht="16.5" x14ac:dyDescent="0.25">
      <c r="A422" s="279" t="s">
        <v>473</v>
      </c>
      <c r="B422" s="274" t="s">
        <v>474</v>
      </c>
      <c r="C422" s="275">
        <f>SUM(C413:C421)</f>
        <v>0</v>
      </c>
      <c r="D422" s="275">
        <f>SUM(D413:D421)</f>
        <v>0</v>
      </c>
    </row>
    <row r="423" spans="1:4" ht="28.5" x14ac:dyDescent="0.2">
      <c r="A423" s="37" t="s">
        <v>1617</v>
      </c>
      <c r="B423" s="39" t="s">
        <v>475</v>
      </c>
      <c r="C423" s="38"/>
      <c r="D423" s="38"/>
    </row>
    <row r="424" spans="1:4" x14ac:dyDescent="0.2">
      <c r="A424" s="37" t="s">
        <v>1618</v>
      </c>
      <c r="B424" s="37" t="s">
        <v>476</v>
      </c>
      <c r="C424" s="38"/>
      <c r="D424" s="38"/>
    </row>
    <row r="425" spans="1:4" x14ac:dyDescent="0.2">
      <c r="A425" s="37" t="s">
        <v>1619</v>
      </c>
      <c r="B425" s="39" t="s">
        <v>477</v>
      </c>
      <c r="C425" s="38"/>
      <c r="D425" s="38"/>
    </row>
    <row r="426" spans="1:4" ht="28.5" x14ac:dyDescent="0.2">
      <c r="A426" s="37" t="s">
        <v>1620</v>
      </c>
      <c r="B426" s="39" t="s">
        <v>478</v>
      </c>
      <c r="C426" s="38"/>
      <c r="D426" s="38"/>
    </row>
    <row r="427" spans="1:4" ht="28.5" x14ac:dyDescent="0.2">
      <c r="A427" s="37" t="s">
        <v>1621</v>
      </c>
      <c r="B427" s="39" t="s">
        <v>479</v>
      </c>
      <c r="C427" s="38"/>
      <c r="D427" s="38"/>
    </row>
    <row r="428" spans="1:4" x14ac:dyDescent="0.2">
      <c r="A428" s="37" t="s">
        <v>1622</v>
      </c>
      <c r="B428" s="39" t="s">
        <v>480</v>
      </c>
      <c r="C428" s="38"/>
      <c r="D428" s="38"/>
    </row>
    <row r="429" spans="1:4" x14ac:dyDescent="0.2">
      <c r="A429" s="37" t="s">
        <v>1623</v>
      </c>
      <c r="B429" s="37" t="s">
        <v>481</v>
      </c>
      <c r="C429" s="38"/>
      <c r="D429" s="38"/>
    </row>
    <row r="430" spans="1:4" ht="42.75" x14ac:dyDescent="0.2">
      <c r="A430" s="37" t="s">
        <v>1624</v>
      </c>
      <c r="B430" s="39" t="s">
        <v>1625</v>
      </c>
      <c r="C430" s="38"/>
      <c r="D430" s="38"/>
    </row>
    <row r="431" spans="1:4" ht="33" x14ac:dyDescent="0.25">
      <c r="A431" s="279" t="s">
        <v>482</v>
      </c>
      <c r="B431" s="284" t="s">
        <v>483</v>
      </c>
      <c r="C431" s="275">
        <f>SUM(C423:C430)</f>
        <v>0</v>
      </c>
      <c r="D431" s="275">
        <f>SUM(D423:D430)</f>
        <v>0</v>
      </c>
    </row>
    <row r="432" spans="1:4" ht="25.5" x14ac:dyDescent="0.35">
      <c r="A432" s="279"/>
      <c r="B432" s="296" t="s">
        <v>484</v>
      </c>
      <c r="C432" s="275">
        <f>C392+C396+C406+C412+C422+C431</f>
        <v>0</v>
      </c>
      <c r="D432" s="275">
        <f>D392+D396+D406+D412+D422+D431</f>
        <v>0</v>
      </c>
    </row>
    <row r="433" spans="1:4" ht="28.5" x14ac:dyDescent="0.2">
      <c r="A433" s="37" t="s">
        <v>1626</v>
      </c>
      <c r="B433" s="39" t="s">
        <v>1627</v>
      </c>
      <c r="C433" s="38"/>
      <c r="D433" s="38"/>
    </row>
    <row r="434" spans="1:4" x14ac:dyDescent="0.2">
      <c r="A434" s="37" t="s">
        <v>1628</v>
      </c>
      <c r="B434" s="39" t="s">
        <v>485</v>
      </c>
      <c r="C434" s="38"/>
      <c r="D434" s="38"/>
    </row>
    <row r="435" spans="1:4" ht="42.75" x14ac:dyDescent="0.2">
      <c r="A435" s="37" t="s">
        <v>1629</v>
      </c>
      <c r="B435" s="39" t="s">
        <v>1630</v>
      </c>
      <c r="C435" s="38"/>
      <c r="D435" s="38"/>
    </row>
    <row r="436" spans="1:4" ht="28.5" x14ac:dyDescent="0.2">
      <c r="A436" s="37" t="s">
        <v>1631</v>
      </c>
      <c r="B436" s="39" t="s">
        <v>486</v>
      </c>
      <c r="C436" s="38"/>
      <c r="D436" s="38"/>
    </row>
    <row r="437" spans="1:4" ht="16.5" x14ac:dyDescent="0.25">
      <c r="A437" s="297">
        <v>70</v>
      </c>
      <c r="B437" s="284" t="s">
        <v>487</v>
      </c>
      <c r="C437" s="275">
        <f>SUM(C433:C436)</f>
        <v>0</v>
      </c>
      <c r="D437" s="275">
        <f>SUM(D433:D436)</f>
        <v>0</v>
      </c>
    </row>
    <row r="438" spans="1:4" ht="28.5" x14ac:dyDescent="0.2">
      <c r="A438" s="37" t="s">
        <v>1632</v>
      </c>
      <c r="B438" s="39" t="s">
        <v>1633</v>
      </c>
      <c r="C438" s="19"/>
      <c r="D438" s="19"/>
    </row>
    <row r="439" spans="1:4" ht="42.75" x14ac:dyDescent="0.2">
      <c r="A439" s="37" t="s">
        <v>1634</v>
      </c>
      <c r="B439" s="39" t="s">
        <v>1635</v>
      </c>
      <c r="C439" s="19"/>
      <c r="D439" s="19"/>
    </row>
    <row r="440" spans="1:4" ht="28.5" x14ac:dyDescent="0.2">
      <c r="A440" s="37" t="s">
        <v>1636</v>
      </c>
      <c r="B440" s="39" t="s">
        <v>488</v>
      </c>
      <c r="C440" s="19"/>
      <c r="D440" s="19"/>
    </row>
    <row r="441" spans="1:4" ht="28.5" x14ac:dyDescent="0.2">
      <c r="A441" s="37" t="s">
        <v>1637</v>
      </c>
      <c r="B441" s="39" t="s">
        <v>489</v>
      </c>
      <c r="C441" s="19"/>
      <c r="D441" s="19"/>
    </row>
    <row r="442" spans="1:4" ht="33" x14ac:dyDescent="0.25">
      <c r="A442" s="279" t="s">
        <v>490</v>
      </c>
      <c r="B442" s="284" t="s">
        <v>491</v>
      </c>
      <c r="C442" s="298">
        <f>SUM(C438:C441)</f>
        <v>0</v>
      </c>
      <c r="D442" s="298">
        <f>SUM(D438:D441)</f>
        <v>0</v>
      </c>
    </row>
    <row r="443" spans="1:4" ht="28.5" x14ac:dyDescent="0.2">
      <c r="A443" s="37" t="s">
        <v>1638</v>
      </c>
      <c r="B443" s="39" t="s">
        <v>492</v>
      </c>
      <c r="C443" s="19"/>
      <c r="D443" s="19"/>
    </row>
    <row r="444" spans="1:4" ht="28.5" x14ac:dyDescent="0.2">
      <c r="A444" s="37" t="s">
        <v>1639</v>
      </c>
      <c r="B444" s="39" t="s">
        <v>493</v>
      </c>
      <c r="C444" s="19"/>
      <c r="D444" s="19"/>
    </row>
    <row r="445" spans="1:4" ht="28.5" x14ac:dyDescent="0.2">
      <c r="A445" s="37" t="s">
        <v>1640</v>
      </c>
      <c r="B445" s="39" t="s">
        <v>494</v>
      </c>
      <c r="C445" s="19"/>
      <c r="D445" s="19"/>
    </row>
    <row r="446" spans="1:4" ht="28.5" x14ac:dyDescent="0.2">
      <c r="A446" s="37" t="s">
        <v>1641</v>
      </c>
      <c r="B446" s="39" t="s">
        <v>495</v>
      </c>
      <c r="C446" s="19"/>
      <c r="D446" s="19"/>
    </row>
    <row r="447" spans="1:4" ht="42.75" x14ac:dyDescent="0.2">
      <c r="A447" s="37" t="s">
        <v>1642</v>
      </c>
      <c r="B447" s="39" t="s">
        <v>1643</v>
      </c>
      <c r="C447" s="19"/>
      <c r="D447" s="19"/>
    </row>
    <row r="448" spans="1:4" ht="28.5" x14ac:dyDescent="0.2">
      <c r="A448" s="37" t="s">
        <v>1644</v>
      </c>
      <c r="B448" s="39" t="s">
        <v>496</v>
      </c>
      <c r="C448" s="19"/>
      <c r="D448" s="19"/>
    </row>
    <row r="449" spans="1:4" ht="28.5" x14ac:dyDescent="0.2">
      <c r="A449" s="37" t="s">
        <v>1645</v>
      </c>
      <c r="B449" s="39" t="s">
        <v>497</v>
      </c>
      <c r="C449" s="19"/>
      <c r="D449" s="19"/>
    </row>
    <row r="450" spans="1:4" x14ac:dyDescent="0.2">
      <c r="A450" s="37" t="s">
        <v>1646</v>
      </c>
      <c r="B450" s="37" t="s">
        <v>498</v>
      </c>
      <c r="C450" s="19"/>
      <c r="D450" s="19"/>
    </row>
    <row r="451" spans="1:4" ht="28.5" x14ac:dyDescent="0.2">
      <c r="A451" s="37" t="s">
        <v>1647</v>
      </c>
      <c r="B451" s="39" t="s">
        <v>499</v>
      </c>
      <c r="C451" s="19"/>
      <c r="D451" s="19"/>
    </row>
    <row r="452" spans="1:4" ht="28.5" x14ac:dyDescent="0.2">
      <c r="A452" s="37" t="s">
        <v>1648</v>
      </c>
      <c r="B452" s="39" t="s">
        <v>500</v>
      </c>
      <c r="C452" s="19"/>
      <c r="D452" s="19"/>
    </row>
    <row r="453" spans="1:4" ht="33" x14ac:dyDescent="0.25">
      <c r="A453" s="279" t="s">
        <v>501</v>
      </c>
      <c r="B453" s="284" t="s">
        <v>502</v>
      </c>
      <c r="C453" s="298">
        <f>SUM(C443:C452)</f>
        <v>0</v>
      </c>
      <c r="D453" s="298">
        <f>SUM(D443:D452)</f>
        <v>0</v>
      </c>
    </row>
    <row r="454" spans="1:4" ht="28.5" x14ac:dyDescent="0.2">
      <c r="A454" s="37" t="s">
        <v>1649</v>
      </c>
      <c r="B454" s="39" t="s">
        <v>1650</v>
      </c>
      <c r="C454" s="19"/>
      <c r="D454" s="19"/>
    </row>
    <row r="455" spans="1:4" ht="28.5" x14ac:dyDescent="0.2">
      <c r="A455" s="37" t="s">
        <v>1651</v>
      </c>
      <c r="B455" s="39" t="s">
        <v>1652</v>
      </c>
      <c r="C455" s="19"/>
      <c r="D455" s="19"/>
    </row>
    <row r="456" spans="1:4" ht="28.5" x14ac:dyDescent="0.2">
      <c r="A456" s="37" t="s">
        <v>1653</v>
      </c>
      <c r="B456" s="39" t="s">
        <v>1654</v>
      </c>
      <c r="C456" s="19"/>
      <c r="D456" s="19"/>
    </row>
    <row r="457" spans="1:4" ht="28.5" x14ac:dyDescent="0.2">
      <c r="A457" s="37" t="s">
        <v>1655</v>
      </c>
      <c r="B457" s="39" t="s">
        <v>1656</v>
      </c>
      <c r="C457" s="19"/>
      <c r="D457" s="19"/>
    </row>
    <row r="458" spans="1:4" ht="28.5" x14ac:dyDescent="0.2">
      <c r="A458" s="37" t="s">
        <v>1657</v>
      </c>
      <c r="B458" s="39" t="s">
        <v>1658</v>
      </c>
      <c r="C458" s="19"/>
      <c r="D458" s="19"/>
    </row>
    <row r="459" spans="1:4" ht="28.5" x14ac:dyDescent="0.2">
      <c r="A459" s="37" t="s">
        <v>1659</v>
      </c>
      <c r="B459" s="39" t="s">
        <v>1660</v>
      </c>
      <c r="C459" s="19"/>
      <c r="D459" s="19"/>
    </row>
    <row r="460" spans="1:4" x14ac:dyDescent="0.2">
      <c r="A460" s="37" t="s">
        <v>1661</v>
      </c>
      <c r="B460" s="39" t="s">
        <v>1662</v>
      </c>
      <c r="C460" s="19"/>
      <c r="D460" s="19"/>
    </row>
    <row r="461" spans="1:4" ht="42.75" x14ac:dyDescent="0.2">
      <c r="A461" s="37" t="s">
        <v>1663</v>
      </c>
      <c r="B461" s="39" t="s">
        <v>1664</v>
      </c>
      <c r="C461" s="19"/>
      <c r="D461" s="19"/>
    </row>
    <row r="462" spans="1:4" ht="28.5" x14ac:dyDescent="0.2">
      <c r="A462" s="37" t="s">
        <v>1665</v>
      </c>
      <c r="B462" s="39" t="s">
        <v>1666</v>
      </c>
      <c r="C462" s="19"/>
      <c r="D462" s="19"/>
    </row>
    <row r="463" spans="1:4" ht="33" x14ac:dyDescent="0.25">
      <c r="A463" s="279" t="s">
        <v>503</v>
      </c>
      <c r="B463" s="284" t="s">
        <v>504</v>
      </c>
      <c r="C463" s="298">
        <f>SUM(C454:C462)</f>
        <v>0</v>
      </c>
      <c r="D463" s="298">
        <f>SUM(D454:D462)</f>
        <v>0</v>
      </c>
    </row>
    <row r="464" spans="1:4" ht="28.5" x14ac:dyDescent="0.2">
      <c r="A464" s="37" t="s">
        <v>1667</v>
      </c>
      <c r="B464" s="39" t="s">
        <v>505</v>
      </c>
      <c r="C464" s="19"/>
      <c r="D464" s="19"/>
    </row>
    <row r="465" spans="1:4" x14ac:dyDescent="0.2">
      <c r="A465" s="37" t="s">
        <v>1668</v>
      </c>
      <c r="B465" s="39" t="s">
        <v>506</v>
      </c>
      <c r="C465" s="19"/>
      <c r="D465" s="19"/>
    </row>
    <row r="466" spans="1:4" ht="28.5" x14ac:dyDescent="0.2">
      <c r="A466" s="37" t="s">
        <v>1669</v>
      </c>
      <c r="B466" s="39" t="s">
        <v>507</v>
      </c>
      <c r="C466" s="19"/>
      <c r="D466" s="19"/>
    </row>
    <row r="467" spans="1:4" ht="28.5" x14ac:dyDescent="0.2">
      <c r="A467" s="37" t="s">
        <v>1670</v>
      </c>
      <c r="B467" s="39" t="s">
        <v>508</v>
      </c>
      <c r="C467" s="19"/>
      <c r="D467" s="19"/>
    </row>
    <row r="468" spans="1:4" x14ac:dyDescent="0.2">
      <c r="A468" s="37" t="s">
        <v>1671</v>
      </c>
      <c r="B468" s="37" t="s">
        <v>509</v>
      </c>
      <c r="C468" s="19"/>
      <c r="D468" s="19"/>
    </row>
    <row r="469" spans="1:4" ht="28.5" x14ac:dyDescent="0.2">
      <c r="A469" s="37" t="s">
        <v>1672</v>
      </c>
      <c r="B469" s="39" t="s">
        <v>510</v>
      </c>
      <c r="C469" s="19"/>
      <c r="D469" s="19"/>
    </row>
    <row r="470" spans="1:4" ht="28.5" x14ac:dyDescent="0.2">
      <c r="A470" s="37" t="s">
        <v>1673</v>
      </c>
      <c r="B470" s="39" t="s">
        <v>511</v>
      </c>
      <c r="C470" s="19"/>
      <c r="D470" s="19"/>
    </row>
    <row r="471" spans="1:4" ht="28.5" x14ac:dyDescent="0.2">
      <c r="A471" s="37" t="s">
        <v>1674</v>
      </c>
      <c r="B471" s="39" t="s">
        <v>512</v>
      </c>
      <c r="C471" s="19"/>
      <c r="D471" s="19"/>
    </row>
    <row r="472" spans="1:4" ht="28.5" x14ac:dyDescent="0.2">
      <c r="A472" s="37" t="s">
        <v>1675</v>
      </c>
      <c r="B472" s="39" t="s">
        <v>513</v>
      </c>
      <c r="C472" s="19"/>
      <c r="D472" s="19"/>
    </row>
    <row r="473" spans="1:4" x14ac:dyDescent="0.2">
      <c r="A473" s="37" t="s">
        <v>1676</v>
      </c>
      <c r="B473" s="37" t="s">
        <v>514</v>
      </c>
      <c r="C473" s="19"/>
      <c r="D473" s="19"/>
    </row>
    <row r="474" spans="1:4" ht="16.5" x14ac:dyDescent="0.25">
      <c r="A474" s="279" t="s">
        <v>515</v>
      </c>
      <c r="B474" s="274" t="s">
        <v>516</v>
      </c>
      <c r="C474" s="275">
        <f>SUM(C464:C473)</f>
        <v>0</v>
      </c>
      <c r="D474" s="275">
        <f>SUM(D464:D473)</f>
        <v>0</v>
      </c>
    </row>
    <row r="475" spans="1:4" ht="28.5" x14ac:dyDescent="0.2">
      <c r="A475" s="37" t="s">
        <v>1677</v>
      </c>
      <c r="B475" s="39" t="s">
        <v>517</v>
      </c>
      <c r="C475" s="19"/>
      <c r="D475" s="19"/>
    </row>
    <row r="476" spans="1:4" ht="28.5" x14ac:dyDescent="0.2">
      <c r="A476" s="37" t="s">
        <v>1678</v>
      </c>
      <c r="B476" s="39" t="s">
        <v>1679</v>
      </c>
      <c r="C476" s="19"/>
      <c r="D476" s="19"/>
    </row>
    <row r="477" spans="1:4" ht="28.5" x14ac:dyDescent="0.2">
      <c r="A477" s="37" t="s">
        <v>1680</v>
      </c>
      <c r="B477" s="39" t="s">
        <v>518</v>
      </c>
      <c r="C477" s="19"/>
      <c r="D477" s="19"/>
    </row>
    <row r="478" spans="1:4" x14ac:dyDescent="0.2">
      <c r="A478" s="37" t="s">
        <v>1681</v>
      </c>
      <c r="B478" s="39" t="s">
        <v>519</v>
      </c>
      <c r="C478" s="19"/>
      <c r="D478" s="19"/>
    </row>
    <row r="479" spans="1:4" ht="28.5" x14ac:dyDescent="0.2">
      <c r="A479" s="37" t="s">
        <v>1682</v>
      </c>
      <c r="B479" s="39" t="s">
        <v>520</v>
      </c>
      <c r="C479" s="19"/>
      <c r="D479" s="19"/>
    </row>
    <row r="480" spans="1:4" ht="28.5" x14ac:dyDescent="0.2">
      <c r="A480" s="37" t="s">
        <v>1683</v>
      </c>
      <c r="B480" s="39" t="s">
        <v>1684</v>
      </c>
      <c r="C480" s="19"/>
      <c r="D480" s="19"/>
    </row>
    <row r="481" spans="1:4" x14ac:dyDescent="0.2">
      <c r="A481" s="37" t="s">
        <v>1685</v>
      </c>
      <c r="B481" s="39" t="s">
        <v>521</v>
      </c>
      <c r="C481" s="19"/>
      <c r="D481" s="19"/>
    </row>
    <row r="482" spans="1:4" ht="28.5" x14ac:dyDescent="0.2">
      <c r="A482" s="37" t="s">
        <v>1686</v>
      </c>
      <c r="B482" s="39" t="s">
        <v>522</v>
      </c>
      <c r="C482" s="19"/>
      <c r="D482" s="19"/>
    </row>
    <row r="483" spans="1:4" x14ac:dyDescent="0.2">
      <c r="A483" s="37" t="s">
        <v>1687</v>
      </c>
      <c r="B483" s="37" t="s">
        <v>523</v>
      </c>
      <c r="C483" s="19"/>
      <c r="D483" s="19"/>
    </row>
    <row r="484" spans="1:4" ht="16.5" x14ac:dyDescent="0.25">
      <c r="A484" s="279" t="s">
        <v>524</v>
      </c>
      <c r="B484" s="274" t="s">
        <v>525</v>
      </c>
      <c r="C484" s="275">
        <f>SUM(C475:C483)</f>
        <v>0</v>
      </c>
      <c r="D484" s="275">
        <f>SUM(D475:D483)</f>
        <v>0</v>
      </c>
    </row>
    <row r="485" spans="1:4" x14ac:dyDescent="0.2">
      <c r="A485" s="37" t="s">
        <v>1688</v>
      </c>
      <c r="B485" s="44" t="s">
        <v>526</v>
      </c>
      <c r="C485" s="19"/>
      <c r="D485" s="19"/>
    </row>
    <row r="486" spans="1:4" x14ac:dyDescent="0.2">
      <c r="A486" s="37" t="s">
        <v>1689</v>
      </c>
      <c r="B486" s="39" t="s">
        <v>527</v>
      </c>
      <c r="C486" s="19"/>
      <c r="D486" s="19"/>
    </row>
    <row r="487" spans="1:4" ht="49.5" x14ac:dyDescent="0.25">
      <c r="A487" s="279" t="s">
        <v>528</v>
      </c>
      <c r="B487" s="283" t="s">
        <v>529</v>
      </c>
      <c r="C487" s="299">
        <f>C485+C486</f>
        <v>0</v>
      </c>
      <c r="D487" s="299">
        <f>D485+D486</f>
        <v>0</v>
      </c>
    </row>
    <row r="488" spans="1:4" ht="28.5" x14ac:dyDescent="0.2">
      <c r="A488" s="37" t="s">
        <v>1690</v>
      </c>
      <c r="B488" s="39" t="s">
        <v>530</v>
      </c>
      <c r="C488" s="19"/>
      <c r="D488" s="19"/>
    </row>
    <row r="489" spans="1:4" ht="16.5" x14ac:dyDescent="0.25">
      <c r="A489" s="279" t="s">
        <v>531</v>
      </c>
      <c r="B489" s="274" t="s">
        <v>532</v>
      </c>
      <c r="C489" s="274">
        <f>C488</f>
        <v>0</v>
      </c>
      <c r="D489" s="274">
        <f>D488</f>
        <v>0</v>
      </c>
    </row>
    <row r="490" spans="1:4" ht="25.5" x14ac:dyDescent="0.35">
      <c r="A490" s="279"/>
      <c r="B490" s="285" t="s">
        <v>533</v>
      </c>
      <c r="C490" s="300">
        <f>C442+C453+C463+C474+C484+C487+C437</f>
        <v>0</v>
      </c>
      <c r="D490" s="300">
        <f>D442+D453+D463+D474+D484+D487+D437</f>
        <v>0</v>
      </c>
    </row>
    <row r="491" spans="1:4" x14ac:dyDescent="0.2">
      <c r="A491" s="48" t="s">
        <v>1691</v>
      </c>
      <c r="B491" s="48" t="s">
        <v>534</v>
      </c>
      <c r="C491" s="62"/>
      <c r="D491" s="252">
        <f>IF(D442+D453+D463+D474+D484+D487-G4+G5-C385-C434-C435-C436&gt;0,D442+D453+D463+D474+D484+D487-G4+G5-C385-C434-C435-C436,0)</f>
        <v>0</v>
      </c>
    </row>
    <row r="492" spans="1:4" x14ac:dyDescent="0.2">
      <c r="A492" s="48" t="s">
        <v>1692</v>
      </c>
      <c r="B492" s="48" t="s">
        <v>535</v>
      </c>
      <c r="C492" s="252">
        <f>IF(G4-G5+C385+C434+C435+C436-D442-D453-D463-D474-D484-D487&gt;0,G4-G5+C385+C434+C435+C436-D442-D453-D463-D474-D484-D487,0)</f>
        <v>0</v>
      </c>
      <c r="D492" s="62"/>
    </row>
    <row r="493" spans="1:4" ht="16.5" x14ac:dyDescent="0.25">
      <c r="A493" s="286" t="s">
        <v>536</v>
      </c>
      <c r="B493" s="286" t="s">
        <v>537</v>
      </c>
      <c r="C493" s="301">
        <f>C491+C492</f>
        <v>0</v>
      </c>
      <c r="D493" s="301">
        <f>D491+D492</f>
        <v>0</v>
      </c>
    </row>
    <row r="494" spans="1:4" x14ac:dyDescent="0.2">
      <c r="A494" s="48" t="s">
        <v>1693</v>
      </c>
      <c r="B494" s="48" t="s">
        <v>538</v>
      </c>
      <c r="C494" s="62"/>
      <c r="D494" s="62"/>
    </row>
    <row r="495" spans="1:4" x14ac:dyDescent="0.2">
      <c r="A495" s="48" t="s">
        <v>1694</v>
      </c>
      <c r="B495" s="48" t="s">
        <v>539</v>
      </c>
      <c r="C495" s="62"/>
      <c r="D495" s="62"/>
    </row>
    <row r="496" spans="1:4" x14ac:dyDescent="0.2">
      <c r="A496" s="48" t="s">
        <v>1695</v>
      </c>
      <c r="B496" s="48" t="s">
        <v>540</v>
      </c>
      <c r="C496" s="62"/>
      <c r="D496" s="62"/>
    </row>
    <row r="497" spans="1:4" ht="16.5" x14ac:dyDescent="0.25">
      <c r="A497" s="48" t="s">
        <v>1696</v>
      </c>
      <c r="B497" s="48" t="s">
        <v>541</v>
      </c>
      <c r="C497" s="254"/>
      <c r="D497" s="254"/>
    </row>
    <row r="498" spans="1:4" ht="16.5" x14ac:dyDescent="0.25">
      <c r="A498" s="286" t="s">
        <v>542</v>
      </c>
      <c r="B498" s="294" t="s">
        <v>543</v>
      </c>
      <c r="C498" s="301">
        <f>C494+C495+C496+C497</f>
        <v>0</v>
      </c>
      <c r="D498" s="301">
        <f>D494+D495+D496+D497</f>
        <v>0</v>
      </c>
    </row>
    <row r="499" spans="1:4" x14ac:dyDescent="0.2">
      <c r="A499" s="48" t="s">
        <v>1697</v>
      </c>
      <c r="B499" s="48" t="s">
        <v>544</v>
      </c>
      <c r="C499" s="62"/>
      <c r="D499" s="252">
        <f>IF(D493-D498&gt;0,D493-D498,0)</f>
        <v>0</v>
      </c>
    </row>
    <row r="500" spans="1:4" x14ac:dyDescent="0.2">
      <c r="A500" s="48" t="s">
        <v>1698</v>
      </c>
      <c r="B500" s="48" t="s">
        <v>545</v>
      </c>
      <c r="C500" s="252">
        <f>IF(C493&gt;0,C493+D498,0)</f>
        <v>0</v>
      </c>
      <c r="D500" s="62"/>
    </row>
    <row r="501" spans="1:4" ht="16.5" x14ac:dyDescent="0.25">
      <c r="A501" s="286" t="s">
        <v>546</v>
      </c>
      <c r="B501" s="286" t="s">
        <v>547</v>
      </c>
      <c r="C501" s="288">
        <f>C499+C500</f>
        <v>0</v>
      </c>
      <c r="D501" s="288">
        <f>D499+D500</f>
        <v>0</v>
      </c>
    </row>
    <row r="502" spans="1:4" ht="28.5" x14ac:dyDescent="0.2">
      <c r="A502" s="48" t="s">
        <v>1699</v>
      </c>
      <c r="B502" s="49" t="s">
        <v>548</v>
      </c>
      <c r="C502" s="62"/>
      <c r="D502" s="62">
        <f>D501</f>
        <v>0</v>
      </c>
    </row>
    <row r="503" spans="1:4" ht="28.5" x14ac:dyDescent="0.2">
      <c r="A503" s="48" t="s">
        <v>1700</v>
      </c>
      <c r="B503" s="49" t="s">
        <v>549</v>
      </c>
      <c r="C503" s="62"/>
      <c r="D503" s="62"/>
    </row>
    <row r="504" spans="1:4" ht="28.5" x14ac:dyDescent="0.2">
      <c r="A504" s="48" t="s">
        <v>1701</v>
      </c>
      <c r="B504" s="49" t="s">
        <v>550</v>
      </c>
      <c r="C504" s="62">
        <f>C501</f>
        <v>0</v>
      </c>
      <c r="D504" s="62"/>
    </row>
    <row r="505" spans="1:4" ht="28.5" x14ac:dyDescent="0.2">
      <c r="A505" s="48" t="s">
        <v>1702</v>
      </c>
      <c r="B505" s="49" t="s">
        <v>551</v>
      </c>
      <c r="C505" s="62"/>
      <c r="D505" s="62"/>
    </row>
    <row r="506" spans="1:4" ht="33" x14ac:dyDescent="0.25">
      <c r="A506" s="286" t="s">
        <v>552</v>
      </c>
      <c r="B506" s="289" t="s">
        <v>553</v>
      </c>
      <c r="C506" s="288">
        <f>SUM(C502:C505)</f>
        <v>0</v>
      </c>
      <c r="D506" s="288">
        <f>SUM(D502:D505)</f>
        <v>0</v>
      </c>
    </row>
    <row r="507" spans="1:4" ht="28.5" x14ac:dyDescent="0.2">
      <c r="A507" s="48" t="s">
        <v>1703</v>
      </c>
      <c r="B507" s="49" t="s">
        <v>554</v>
      </c>
      <c r="C507" s="62"/>
      <c r="D507" s="62"/>
    </row>
    <row r="508" spans="1:4" ht="28.5" x14ac:dyDescent="0.2">
      <c r="A508" s="48" t="s">
        <v>1704</v>
      </c>
      <c r="B508" s="49" t="s">
        <v>555</v>
      </c>
      <c r="C508" s="62"/>
      <c r="D508" s="62"/>
    </row>
    <row r="509" spans="1:4" ht="28.5" x14ac:dyDescent="0.2">
      <c r="A509" s="48" t="s">
        <v>1705</v>
      </c>
      <c r="B509" s="49" t="s">
        <v>556</v>
      </c>
      <c r="C509" s="62"/>
      <c r="D509" s="62"/>
    </row>
    <row r="510" spans="1:4" ht="28.5" x14ac:dyDescent="0.2">
      <c r="A510" s="48" t="s">
        <v>1706</v>
      </c>
      <c r="B510" s="49" t="s">
        <v>557</v>
      </c>
      <c r="C510" s="62"/>
      <c r="D510" s="62"/>
    </row>
    <row r="511" spans="1:4" ht="28.5" x14ac:dyDescent="0.2">
      <c r="A511" s="48" t="s">
        <v>1707</v>
      </c>
      <c r="B511" s="49" t="s">
        <v>558</v>
      </c>
      <c r="C511" s="62"/>
      <c r="D511" s="62"/>
    </row>
    <row r="512" spans="1:4" ht="28.5" x14ac:dyDescent="0.2">
      <c r="A512" s="48" t="s">
        <v>1708</v>
      </c>
      <c r="B512" s="49" t="s">
        <v>559</v>
      </c>
      <c r="C512" s="62"/>
      <c r="D512" s="62"/>
    </row>
    <row r="513" spans="1:4" ht="28.5" x14ac:dyDescent="0.2">
      <c r="A513" s="48" t="s">
        <v>1709</v>
      </c>
      <c r="B513" s="49" t="s">
        <v>560</v>
      </c>
      <c r="C513" s="62"/>
      <c r="D513" s="62"/>
    </row>
    <row r="514" spans="1:4" ht="28.5" x14ac:dyDescent="0.2">
      <c r="A514" s="48" t="s">
        <v>1710</v>
      </c>
      <c r="B514" s="49" t="s">
        <v>561</v>
      </c>
      <c r="C514" s="62"/>
      <c r="D514" s="62"/>
    </row>
    <row r="515" spans="1:4" ht="28.5" x14ac:dyDescent="0.2">
      <c r="A515" s="48" t="s">
        <v>1711</v>
      </c>
      <c r="B515" s="49" t="s">
        <v>562</v>
      </c>
      <c r="C515" s="62"/>
      <c r="D515" s="62"/>
    </row>
    <row r="516" spans="1:4" ht="28.5" x14ac:dyDescent="0.2">
      <c r="A516" s="48" t="s">
        <v>1712</v>
      </c>
      <c r="B516" s="49" t="s">
        <v>563</v>
      </c>
      <c r="C516" s="62"/>
      <c r="D516" s="62"/>
    </row>
    <row r="517" spans="1:4" ht="16.5" x14ac:dyDescent="0.25">
      <c r="A517" s="290" t="s">
        <v>564</v>
      </c>
      <c r="B517" s="302" t="s">
        <v>565</v>
      </c>
      <c r="C517" s="292">
        <f>C507+C508+C510+C511+C512+C513+C514+C515+C516</f>
        <v>0</v>
      </c>
      <c r="D517" s="292">
        <f>D507+D508+D510+D511+D512+D513+D514+D515+D516</f>
        <v>0</v>
      </c>
    </row>
    <row r="518" spans="1:4" ht="28.5" x14ac:dyDescent="0.2">
      <c r="A518" s="48" t="s">
        <v>1713</v>
      </c>
      <c r="B518" s="59" t="s">
        <v>566</v>
      </c>
      <c r="C518" s="62"/>
      <c r="D518" s="62"/>
    </row>
    <row r="519" spans="1:4" ht="28.5" x14ac:dyDescent="0.2">
      <c r="A519" s="48" t="s">
        <v>1714</v>
      </c>
      <c r="B519" s="49" t="s">
        <v>567</v>
      </c>
      <c r="C519" s="62"/>
      <c r="D519" s="62"/>
    </row>
    <row r="520" spans="1:4" ht="49.5" x14ac:dyDescent="0.25">
      <c r="A520" s="290" t="s">
        <v>568</v>
      </c>
      <c r="B520" s="302" t="s">
        <v>569</v>
      </c>
      <c r="C520" s="292">
        <f>SUM(C518:C519)</f>
        <v>0</v>
      </c>
      <c r="D520" s="292">
        <f>SUM(D518:D519)</f>
        <v>0</v>
      </c>
    </row>
    <row r="521" spans="1:4" ht="28.5" x14ac:dyDescent="0.2">
      <c r="A521" s="48" t="s">
        <v>1715</v>
      </c>
      <c r="B521" s="49" t="s">
        <v>570</v>
      </c>
      <c r="C521" s="62"/>
      <c r="D521" s="62"/>
    </row>
    <row r="522" spans="1:4" ht="33" x14ac:dyDescent="0.25">
      <c r="A522" s="286" t="s">
        <v>571</v>
      </c>
      <c r="B522" s="287" t="s">
        <v>570</v>
      </c>
      <c r="C522" s="288">
        <f>C521</f>
        <v>0</v>
      </c>
      <c r="D522" s="288">
        <f>D521</f>
        <v>0</v>
      </c>
    </row>
    <row r="523" spans="1:4" x14ac:dyDescent="0.2">
      <c r="A523" s="48" t="s">
        <v>1716</v>
      </c>
      <c r="B523" s="49" t="s">
        <v>572</v>
      </c>
      <c r="C523" s="62"/>
      <c r="D523" s="62"/>
    </row>
    <row r="524" spans="1:4" x14ac:dyDescent="0.2">
      <c r="A524" s="48" t="s">
        <v>1717</v>
      </c>
      <c r="B524" s="49" t="s">
        <v>573</v>
      </c>
      <c r="C524" s="62"/>
      <c r="D524" s="62"/>
    </row>
    <row r="525" spans="1:4" ht="16.5" x14ac:dyDescent="0.25">
      <c r="A525" s="286" t="s">
        <v>574</v>
      </c>
      <c r="B525" s="287" t="s">
        <v>575</v>
      </c>
      <c r="C525" s="288">
        <f>SUM(C523:C524)</f>
        <v>0</v>
      </c>
      <c r="D525" s="288">
        <f>SUM(D523:D524)</f>
        <v>0</v>
      </c>
    </row>
    <row r="526" spans="1:4" ht="28.5" x14ac:dyDescent="0.2">
      <c r="A526" s="48" t="s">
        <v>1718</v>
      </c>
      <c r="B526" s="49" t="s">
        <v>1719</v>
      </c>
      <c r="C526" s="62"/>
      <c r="D526" s="62"/>
    </row>
    <row r="527" spans="1:4" ht="28.5" x14ac:dyDescent="0.2">
      <c r="A527" s="48" t="s">
        <v>1720</v>
      </c>
      <c r="B527" s="49" t="s">
        <v>576</v>
      </c>
      <c r="C527" s="62"/>
      <c r="D527" s="62"/>
    </row>
    <row r="528" spans="1:4" ht="28.5" x14ac:dyDescent="0.2">
      <c r="A528" s="48" t="s">
        <v>1721</v>
      </c>
      <c r="B528" s="49" t="s">
        <v>577</v>
      </c>
      <c r="C528" s="62"/>
      <c r="D528" s="62"/>
    </row>
    <row r="529" spans="1:4" ht="28.5" x14ac:dyDescent="0.2">
      <c r="A529" s="48" t="s">
        <v>1722</v>
      </c>
      <c r="B529" s="49" t="s">
        <v>578</v>
      </c>
      <c r="C529" s="62"/>
      <c r="D529" s="62"/>
    </row>
    <row r="530" spans="1:4" ht="33" x14ac:dyDescent="0.25">
      <c r="A530" s="286" t="s">
        <v>579</v>
      </c>
      <c r="B530" s="287" t="s">
        <v>580</v>
      </c>
      <c r="C530" s="288">
        <f>SUM(C526:C529)</f>
        <v>0</v>
      </c>
      <c r="D530" s="288">
        <f>SUM(D526:D529)</f>
        <v>0</v>
      </c>
    </row>
    <row r="531" spans="1:4" x14ac:dyDescent="0.2">
      <c r="A531" s="60" t="s">
        <v>1723</v>
      </c>
      <c r="B531" s="59" t="s">
        <v>581</v>
      </c>
      <c r="C531" s="62"/>
      <c r="D531" s="62"/>
    </row>
    <row r="532" spans="1:4" ht="28.5" x14ac:dyDescent="0.2">
      <c r="A532" s="48" t="s">
        <v>1724</v>
      </c>
      <c r="B532" s="49" t="s">
        <v>582</v>
      </c>
      <c r="C532" s="62"/>
      <c r="D532" s="62"/>
    </row>
    <row r="533" spans="1:4" x14ac:dyDescent="0.2">
      <c r="A533" s="48" t="s">
        <v>1725</v>
      </c>
      <c r="B533" s="49" t="s">
        <v>583</v>
      </c>
      <c r="C533" s="62"/>
      <c r="D533" s="62"/>
    </row>
    <row r="534" spans="1:4" x14ac:dyDescent="0.2">
      <c r="A534" s="48" t="s">
        <v>1726</v>
      </c>
      <c r="B534" s="48" t="s">
        <v>584</v>
      </c>
      <c r="C534" s="62"/>
      <c r="D534" s="62"/>
    </row>
    <row r="535" spans="1:4" x14ac:dyDescent="0.2">
      <c r="A535" s="48" t="s">
        <v>1727</v>
      </c>
      <c r="B535" s="48" t="s">
        <v>585</v>
      </c>
      <c r="C535" s="62"/>
      <c r="D535" s="62"/>
    </row>
    <row r="536" spans="1:4" ht="16.5" x14ac:dyDescent="0.25">
      <c r="A536" s="286" t="s">
        <v>586</v>
      </c>
      <c r="B536" s="286" t="s">
        <v>587</v>
      </c>
      <c r="C536" s="288">
        <f>C531+C532+C533+C534+C535</f>
        <v>0</v>
      </c>
      <c r="D536" s="288">
        <f>D531+D532+D533+D534+D535</f>
        <v>0</v>
      </c>
    </row>
    <row r="537" spans="1:4" x14ac:dyDescent="0.2">
      <c r="A537" s="60" t="s">
        <v>1728</v>
      </c>
      <c r="B537" s="59" t="s">
        <v>588</v>
      </c>
      <c r="C537" s="62"/>
      <c r="D537" s="62"/>
    </row>
    <row r="538" spans="1:4" x14ac:dyDescent="0.2">
      <c r="A538" s="48" t="s">
        <v>1729</v>
      </c>
      <c r="B538" s="61" t="s">
        <v>589</v>
      </c>
      <c r="C538" s="62"/>
      <c r="D538" s="62"/>
    </row>
    <row r="539" spans="1:4" x14ac:dyDescent="0.2">
      <c r="A539" s="48" t="s">
        <v>1730</v>
      </c>
      <c r="B539" s="48" t="s">
        <v>590</v>
      </c>
      <c r="C539" s="62"/>
      <c r="D539" s="62"/>
    </row>
    <row r="540" spans="1:4" ht="16.5" x14ac:dyDescent="0.25">
      <c r="A540" s="286" t="s">
        <v>591</v>
      </c>
      <c r="B540" s="286" t="s">
        <v>592</v>
      </c>
      <c r="C540" s="288">
        <f>C537+C538+C539</f>
        <v>0</v>
      </c>
      <c r="D540" s="288">
        <f>D537+D538+D539</f>
        <v>0</v>
      </c>
    </row>
    <row r="541" spans="1:4" ht="28.5" x14ac:dyDescent="0.2">
      <c r="A541" s="48" t="s">
        <v>1731</v>
      </c>
      <c r="B541" s="49" t="s">
        <v>593</v>
      </c>
      <c r="C541" s="62"/>
      <c r="D541" s="62"/>
    </row>
    <row r="542" spans="1:4" ht="28.5" x14ac:dyDescent="0.2">
      <c r="A542" s="48" t="s">
        <v>1732</v>
      </c>
      <c r="B542" s="49" t="s">
        <v>594</v>
      </c>
      <c r="C542" s="62"/>
      <c r="D542" s="62"/>
    </row>
    <row r="543" spans="1:4" ht="28.5" x14ac:dyDescent="0.2">
      <c r="A543" s="48" t="s">
        <v>1733</v>
      </c>
      <c r="B543" s="49" t="s">
        <v>595</v>
      </c>
      <c r="C543" s="62"/>
      <c r="D543" s="62"/>
    </row>
    <row r="544" spans="1:4" ht="16.5" x14ac:dyDescent="0.25">
      <c r="A544" s="286" t="s">
        <v>596</v>
      </c>
      <c r="B544" s="286" t="s">
        <v>597</v>
      </c>
      <c r="C544" s="288">
        <f>C541+C542+C543</f>
        <v>0</v>
      </c>
      <c r="D544" s="288">
        <f>D541+D542+D543</f>
        <v>0</v>
      </c>
    </row>
    <row r="545" spans="1:4" ht="28.5" x14ac:dyDescent="0.2">
      <c r="A545" s="48" t="s">
        <v>1734</v>
      </c>
      <c r="B545" s="49" t="s">
        <v>598</v>
      </c>
      <c r="C545" s="62"/>
      <c r="D545" s="62"/>
    </row>
    <row r="546" spans="1:4" ht="28.5" x14ac:dyDescent="0.2">
      <c r="A546" s="48" t="s">
        <v>1735</v>
      </c>
      <c r="B546" s="49" t="s">
        <v>599</v>
      </c>
      <c r="C546" s="62"/>
      <c r="D546" s="62"/>
    </row>
    <row r="547" spans="1:4" ht="42.75" x14ac:dyDescent="0.2">
      <c r="A547" s="48" t="s">
        <v>1736</v>
      </c>
      <c r="B547" s="49" t="s">
        <v>1738</v>
      </c>
      <c r="C547" s="62"/>
      <c r="D547" s="62"/>
    </row>
    <row r="548" spans="1:4" ht="28.5" x14ac:dyDescent="0.2">
      <c r="A548" s="48" t="s">
        <v>1737</v>
      </c>
      <c r="B548" s="49" t="s">
        <v>600</v>
      </c>
      <c r="C548" s="62"/>
      <c r="D548" s="62"/>
    </row>
    <row r="549" spans="1:4" ht="28.5" x14ac:dyDescent="0.2">
      <c r="A549" s="48" t="s">
        <v>1739</v>
      </c>
      <c r="B549" s="49" t="s">
        <v>601</v>
      </c>
      <c r="C549" s="62"/>
      <c r="D549" s="62"/>
    </row>
    <row r="550" spans="1:4" x14ac:dyDescent="0.2">
      <c r="A550" s="48" t="s">
        <v>1740</v>
      </c>
      <c r="B550" s="49" t="s">
        <v>602</v>
      </c>
      <c r="C550" s="62"/>
      <c r="D550" s="62"/>
    </row>
    <row r="551" spans="1:4" ht="49.5" x14ac:dyDescent="0.25">
      <c r="A551" s="286" t="s">
        <v>603</v>
      </c>
      <c r="B551" s="287" t="s">
        <v>604</v>
      </c>
      <c r="C551" s="288">
        <f>SUM(C545:C550)</f>
        <v>0</v>
      </c>
      <c r="D551" s="288">
        <f>SUM(D545:D550)</f>
        <v>0</v>
      </c>
    </row>
    <row r="552" spans="1:4" x14ac:dyDescent="0.2">
      <c r="A552" s="48" t="s">
        <v>1741</v>
      </c>
      <c r="B552" s="48" t="s">
        <v>605</v>
      </c>
      <c r="C552" s="62"/>
      <c r="D552" s="62"/>
    </row>
    <row r="553" spans="1:4" x14ac:dyDescent="0.2">
      <c r="A553" s="48" t="s">
        <v>1742</v>
      </c>
      <c r="B553" s="48" t="s">
        <v>606</v>
      </c>
      <c r="C553" s="62"/>
      <c r="D553" s="62"/>
    </row>
    <row r="554" spans="1:4" x14ac:dyDescent="0.2">
      <c r="A554" s="48" t="s">
        <v>1743</v>
      </c>
      <c r="B554" s="48" t="s">
        <v>607</v>
      </c>
      <c r="C554" s="62"/>
      <c r="D554" s="62"/>
    </row>
    <row r="555" spans="1:4" ht="16.5" x14ac:dyDescent="0.25">
      <c r="A555" s="286" t="s">
        <v>608</v>
      </c>
      <c r="B555" s="286" t="s">
        <v>584</v>
      </c>
      <c r="C555" s="288">
        <f>SUM(C552:C554)</f>
        <v>0</v>
      </c>
      <c r="D555" s="288">
        <f>SUM(D552:D554)</f>
        <v>0</v>
      </c>
    </row>
    <row r="556" spans="1:4" ht="28.5" x14ac:dyDescent="0.2">
      <c r="A556" s="48" t="s">
        <v>1744</v>
      </c>
      <c r="B556" s="49" t="s">
        <v>609</v>
      </c>
      <c r="C556" s="62"/>
      <c r="D556" s="62"/>
    </row>
    <row r="557" spans="1:4" x14ac:dyDescent="0.2">
      <c r="A557" s="48" t="s">
        <v>1745</v>
      </c>
      <c r="B557" s="49" t="s">
        <v>610</v>
      </c>
      <c r="C557" s="62"/>
      <c r="D557" s="255">
        <f>D499-D534</f>
        <v>0</v>
      </c>
    </row>
    <row r="558" spans="1:4" x14ac:dyDescent="0.2">
      <c r="A558" s="48" t="s">
        <v>1746</v>
      </c>
      <c r="B558" s="49" t="s">
        <v>946</v>
      </c>
      <c r="C558" s="62"/>
      <c r="D558" s="62"/>
    </row>
    <row r="559" spans="1:4" ht="33" x14ac:dyDescent="0.25">
      <c r="A559" s="286" t="s">
        <v>611</v>
      </c>
      <c r="B559" s="287" t="s">
        <v>612</v>
      </c>
      <c r="C559" s="288">
        <f>C556+C557+C558</f>
        <v>0</v>
      </c>
      <c r="D559" s="288">
        <f>D556+D557+D558</f>
        <v>0</v>
      </c>
    </row>
    <row r="560" spans="1:4" x14ac:dyDescent="0.2">
      <c r="A560" s="48" t="s">
        <v>1747</v>
      </c>
      <c r="B560" s="49" t="s">
        <v>613</v>
      </c>
      <c r="C560" s="50"/>
      <c r="D560" s="50"/>
    </row>
    <row r="561" spans="1:4" x14ac:dyDescent="0.2">
      <c r="A561" s="48" t="s">
        <v>1748</v>
      </c>
      <c r="B561" s="49" t="s">
        <v>614</v>
      </c>
      <c r="C561" s="255">
        <f>C500</f>
        <v>0</v>
      </c>
      <c r="D561" s="50"/>
    </row>
    <row r="562" spans="1:4" ht="33" x14ac:dyDescent="0.25">
      <c r="A562" s="286" t="s">
        <v>615</v>
      </c>
      <c r="B562" s="287" t="s">
        <v>616</v>
      </c>
      <c r="C562" s="288">
        <f>C560+C561</f>
        <v>0</v>
      </c>
      <c r="D562" s="288">
        <f>D560+D561</f>
        <v>0</v>
      </c>
    </row>
    <row r="563" spans="1:4" x14ac:dyDescent="0.2">
      <c r="A563" s="48" t="s">
        <v>1749</v>
      </c>
      <c r="B563" s="49" t="s">
        <v>618</v>
      </c>
      <c r="C563" s="50"/>
      <c r="D563" s="50"/>
    </row>
    <row r="564" spans="1:4" ht="16.5" x14ac:dyDescent="0.25">
      <c r="A564" s="286" t="s">
        <v>617</v>
      </c>
      <c r="B564" s="287" t="s">
        <v>618</v>
      </c>
      <c r="C564" s="288">
        <f>C563</f>
        <v>0</v>
      </c>
      <c r="D564" s="288">
        <f>D563</f>
        <v>0</v>
      </c>
    </row>
    <row r="565" spans="1:4" x14ac:dyDescent="0.2">
      <c r="A565" s="48" t="s">
        <v>1750</v>
      </c>
      <c r="B565" s="49" t="s">
        <v>619</v>
      </c>
      <c r="C565" s="50"/>
      <c r="D565" s="50"/>
    </row>
    <row r="566" spans="1:4" ht="28.5" x14ac:dyDescent="0.2">
      <c r="A566" s="48" t="s">
        <v>1751</v>
      </c>
      <c r="B566" s="49" t="s">
        <v>1752</v>
      </c>
      <c r="C566" s="50"/>
      <c r="D566" s="50"/>
    </row>
    <row r="567" spans="1:4" x14ac:dyDescent="0.2">
      <c r="A567" s="48" t="s">
        <v>1753</v>
      </c>
      <c r="B567" s="48" t="s">
        <v>620</v>
      </c>
      <c r="C567" s="50"/>
      <c r="D567" s="50"/>
    </row>
    <row r="568" spans="1:4" x14ac:dyDescent="0.2">
      <c r="A568" s="48" t="s">
        <v>1754</v>
      </c>
      <c r="B568" s="48" t="s">
        <v>621</v>
      </c>
      <c r="C568" s="50"/>
      <c r="D568" s="50"/>
    </row>
    <row r="569" spans="1:4" x14ac:dyDescent="0.2">
      <c r="A569" s="48" t="s">
        <v>1755</v>
      </c>
      <c r="B569" s="48" t="s">
        <v>622</v>
      </c>
      <c r="C569" s="50"/>
      <c r="D569" s="50"/>
    </row>
    <row r="570" spans="1:4" ht="33" x14ac:dyDescent="0.25">
      <c r="A570" s="286" t="s">
        <v>623</v>
      </c>
      <c r="B570" s="287" t="s">
        <v>624</v>
      </c>
      <c r="C570" s="288">
        <f>SUM(C565:C569)</f>
        <v>0</v>
      </c>
      <c r="D570" s="288">
        <f>SUM(D565:D569)</f>
        <v>0</v>
      </c>
    </row>
    <row r="571" spans="1:4" ht="28.5" x14ac:dyDescent="0.2">
      <c r="A571" s="48" t="s">
        <v>1756</v>
      </c>
      <c r="B571" s="49" t="s">
        <v>625</v>
      </c>
      <c r="C571" s="50"/>
      <c r="D571" s="50"/>
    </row>
    <row r="572" spans="1:4" ht="28.5" x14ac:dyDescent="0.2">
      <c r="A572" s="48" t="s">
        <v>1757</v>
      </c>
      <c r="B572" s="49" t="s">
        <v>626</v>
      </c>
      <c r="C572" s="50"/>
      <c r="D572" s="50"/>
    </row>
    <row r="573" spans="1:4" ht="28.5" x14ac:dyDescent="0.2">
      <c r="A573" s="48" t="s">
        <v>1758</v>
      </c>
      <c r="B573" s="49" t="s">
        <v>627</v>
      </c>
      <c r="C573" s="50"/>
      <c r="D573" s="50"/>
    </row>
    <row r="574" spans="1:4" x14ac:dyDescent="0.2">
      <c r="A574" s="48" t="s">
        <v>1759</v>
      </c>
      <c r="B574" s="48" t="s">
        <v>628</v>
      </c>
      <c r="C574" s="50"/>
      <c r="D574" s="50"/>
    </row>
    <row r="575" spans="1:4" x14ac:dyDescent="0.2">
      <c r="A575" s="48" t="s">
        <v>1760</v>
      </c>
      <c r="B575" s="49" t="s">
        <v>629</v>
      </c>
      <c r="C575" s="50"/>
      <c r="D575" s="50"/>
    </row>
    <row r="576" spans="1:4" ht="33" x14ac:dyDescent="0.25">
      <c r="A576" s="286" t="s">
        <v>623</v>
      </c>
      <c r="B576" s="287" t="s">
        <v>630</v>
      </c>
      <c r="C576" s="288">
        <f>SUM(C571:C575)</f>
        <v>0</v>
      </c>
      <c r="D576" s="288">
        <f>SUM(D571:D575)</f>
        <v>0</v>
      </c>
    </row>
    <row r="577" spans="1:4" ht="25.5" x14ac:dyDescent="0.35">
      <c r="A577" s="286"/>
      <c r="B577" s="303" t="s">
        <v>631</v>
      </c>
      <c r="C577" s="288">
        <f>C540+C544+C555+C559+C562</f>
        <v>0</v>
      </c>
      <c r="D577" s="288">
        <f>D540+D544+D555+D559</f>
        <v>0</v>
      </c>
    </row>
    <row r="578" spans="1:4" x14ac:dyDescent="0.2">
      <c r="B578" s="64" t="s">
        <v>632</v>
      </c>
    </row>
    <row r="579" spans="1:4" x14ac:dyDescent="0.2">
      <c r="B579" s="66" t="s">
        <v>633</v>
      </c>
      <c r="C579" s="65">
        <f>C432+C295-D295+C189-D189+C103-D103</f>
        <v>0</v>
      </c>
    </row>
    <row r="580" spans="1:4" x14ac:dyDescent="0.2">
      <c r="B580" s="67" t="s">
        <v>634</v>
      </c>
      <c r="C580" s="68">
        <f>D577+D268-C268-C577</f>
        <v>0</v>
      </c>
    </row>
    <row r="581" spans="1:4" ht="15" x14ac:dyDescent="0.2">
      <c r="B581" s="69" t="s">
        <v>635</v>
      </c>
      <c r="C581" s="70">
        <f>C579-C580</f>
        <v>0</v>
      </c>
    </row>
    <row r="583" spans="1:4" x14ac:dyDescent="0.2">
      <c r="A583" s="16"/>
      <c r="B583" s="250" t="s">
        <v>1309</v>
      </c>
      <c r="C583" s="65">
        <f>D490</f>
        <v>0</v>
      </c>
    </row>
    <row r="584" spans="1:4" x14ac:dyDescent="0.2">
      <c r="A584" s="16"/>
      <c r="B584" s="251" t="s">
        <v>988</v>
      </c>
      <c r="C584" s="65">
        <f>C434+C435+C436</f>
        <v>0</v>
      </c>
    </row>
    <row r="585" spans="1:4" x14ac:dyDescent="0.2">
      <c r="A585" s="16"/>
      <c r="B585" s="250" t="s">
        <v>1310</v>
      </c>
      <c r="C585" s="65">
        <f>C385+G4-G5</f>
        <v>0</v>
      </c>
    </row>
    <row r="586" spans="1:4" x14ac:dyDescent="0.2">
      <c r="A586" s="16"/>
      <c r="B586" s="250" t="s">
        <v>1311</v>
      </c>
      <c r="C586" s="65">
        <f>C583-C584-C585</f>
        <v>0</v>
      </c>
    </row>
    <row r="587" spans="1:4" x14ac:dyDescent="0.2">
      <c r="B587" s="64" t="s">
        <v>1312</v>
      </c>
      <c r="C587" s="65">
        <f>БУ!E89-БУ!E90</f>
        <v>0</v>
      </c>
    </row>
    <row r="588" spans="1:4" x14ac:dyDescent="0.2">
      <c r="C588" s="65">
        <f>C586-C587</f>
        <v>0</v>
      </c>
    </row>
    <row r="891" spans="5:5" x14ac:dyDescent="0.2">
      <c r="E891" s="71"/>
    </row>
    <row r="1583" spans="5:5" x14ac:dyDescent="0.2">
      <c r="E1583" s="71"/>
    </row>
    <row r="1941" spans="5:7" x14ac:dyDescent="0.2">
      <c r="F1941" s="72"/>
      <c r="G1941" s="72"/>
    </row>
    <row r="1946" spans="5:7" x14ac:dyDescent="0.2">
      <c r="E1946" s="72"/>
    </row>
    <row r="1978" spans="8:13" x14ac:dyDescent="0.2">
      <c r="H1978" s="72"/>
      <c r="I1978" s="72"/>
      <c r="J1978" s="72"/>
      <c r="K1978" s="72"/>
      <c r="L1978" s="72"/>
      <c r="M1978" s="72"/>
    </row>
    <row r="1986" spans="1:13" s="72" customFormat="1" x14ac:dyDescent="0.2">
      <c r="A1986" s="63"/>
      <c r="B1986" s="5"/>
      <c r="C1986" s="65"/>
      <c r="D1986" s="65"/>
      <c r="E1986" s="16"/>
      <c r="F1986" s="16"/>
      <c r="G1986" s="16"/>
      <c r="H1986" s="16"/>
      <c r="I1986" s="16"/>
      <c r="J1986" s="16"/>
      <c r="K1986" s="16"/>
      <c r="L1986" s="16"/>
      <c r="M1986" s="16"/>
    </row>
    <row r="2051" spans="5:5" x14ac:dyDescent="0.2">
      <c r="E2051" s="73"/>
    </row>
    <row r="2100" spans="5:7" ht="15" x14ac:dyDescent="0.25">
      <c r="F2100" s="74"/>
      <c r="G2100" s="74"/>
    </row>
    <row r="2104" spans="5:7" x14ac:dyDescent="0.2">
      <c r="E2104" s="73"/>
    </row>
    <row r="2105" spans="5:7" ht="15" x14ac:dyDescent="0.25">
      <c r="E2105" s="74"/>
    </row>
    <row r="2106" spans="5:7" x14ac:dyDescent="0.2">
      <c r="E2106" s="28"/>
    </row>
    <row r="2107" spans="5:7" x14ac:dyDescent="0.2">
      <c r="E2107" s="28"/>
    </row>
    <row r="2137" spans="8:13" ht="15" x14ac:dyDescent="0.25">
      <c r="H2137" s="74"/>
      <c r="I2137" s="74"/>
      <c r="J2137" s="74"/>
      <c r="K2137" s="74"/>
      <c r="L2137" s="74"/>
      <c r="M2137" s="74"/>
    </row>
    <row r="2145" spans="1:13" s="74" customFormat="1" ht="15" x14ac:dyDescent="0.25">
      <c r="A2145" s="63"/>
      <c r="B2145" s="5"/>
      <c r="C2145" s="65"/>
      <c r="D2145" s="65"/>
      <c r="E2145" s="16"/>
      <c r="F2145" s="16"/>
      <c r="G2145" s="16"/>
      <c r="H2145" s="16"/>
      <c r="I2145" s="16"/>
      <c r="J2145" s="16"/>
      <c r="K2145" s="16"/>
      <c r="L2145" s="16"/>
      <c r="M2145" s="16"/>
    </row>
    <row r="2158" spans="1:13" x14ac:dyDescent="0.2">
      <c r="E2158" s="28"/>
    </row>
    <row r="2160" spans="1:13" x14ac:dyDescent="0.2">
      <c r="E2160" s="73"/>
    </row>
    <row r="2279" spans="5:5" x14ac:dyDescent="0.2">
      <c r="E2279" s="28"/>
    </row>
    <row r="2281" spans="5:5" x14ac:dyDescent="0.2">
      <c r="E2281" s="28"/>
    </row>
    <row r="2487" spans="5:5" x14ac:dyDescent="0.2">
      <c r="E2487" s="28"/>
    </row>
    <row r="2489" spans="5:5" x14ac:dyDescent="0.2">
      <c r="E2489" s="71"/>
    </row>
    <row r="2492" spans="5:5" x14ac:dyDescent="0.2">
      <c r="E2492" s="28"/>
    </row>
    <row r="2814" spans="5:5" x14ac:dyDescent="0.2">
      <c r="E2814" s="71"/>
    </row>
    <row r="3234" spans="5:5" x14ac:dyDescent="0.2">
      <c r="E3234" s="71"/>
    </row>
    <row r="3237" spans="5:5" x14ac:dyDescent="0.2">
      <c r="E3237" s="28">
        <f>D490-C490</f>
        <v>0</v>
      </c>
    </row>
    <row r="3505" spans="5:5" x14ac:dyDescent="0.2">
      <c r="E3505" s="71"/>
    </row>
    <row r="3625" spans="5:5" x14ac:dyDescent="0.2">
      <c r="E3625" s="28"/>
    </row>
    <row r="3627" spans="5:5" x14ac:dyDescent="0.2">
      <c r="E3627" s="28"/>
    </row>
    <row r="3639" spans="5:5" x14ac:dyDescent="0.2">
      <c r="E3639" s="427"/>
    </row>
    <row r="3640" spans="5:5" x14ac:dyDescent="0.2">
      <c r="E3640" s="427"/>
    </row>
    <row r="3641" spans="5:5" x14ac:dyDescent="0.2">
      <c r="E3641" s="427"/>
    </row>
    <row r="3642" spans="5:5" x14ac:dyDescent="0.2">
      <c r="E3642" s="427"/>
    </row>
    <row r="3646" spans="5:5" x14ac:dyDescent="0.2">
      <c r="E3646" s="427"/>
    </row>
    <row r="3647" spans="5:5" x14ac:dyDescent="0.2">
      <c r="E3647" s="427"/>
    </row>
    <row r="3648" spans="5:5" x14ac:dyDescent="0.2">
      <c r="E3648" s="427"/>
    </row>
    <row r="3703" spans="5:5" x14ac:dyDescent="0.2">
      <c r="E3703" s="28"/>
    </row>
    <row r="3704" spans="5:5" x14ac:dyDescent="0.2">
      <c r="E3704" s="28" t="e">
        <f>10944702-#REF!</f>
        <v>#REF!</v>
      </c>
    </row>
    <row r="3710" spans="5:5" x14ac:dyDescent="0.2">
      <c r="E3710" s="427"/>
    </row>
    <row r="3711" spans="5:5" x14ac:dyDescent="0.2">
      <c r="E3711" s="427"/>
    </row>
    <row r="3719" spans="5:5" x14ac:dyDescent="0.2">
      <c r="E3719" s="427"/>
    </row>
    <row r="3720" spans="5:5" x14ac:dyDescent="0.2">
      <c r="E3720" s="427"/>
    </row>
    <row r="3722" spans="5:5" x14ac:dyDescent="0.2">
      <c r="E3722" s="427"/>
    </row>
    <row r="3723" spans="5:5" x14ac:dyDescent="0.2">
      <c r="E3723" s="427"/>
    </row>
    <row r="3724" spans="5:5" x14ac:dyDescent="0.2">
      <c r="E3724" s="427"/>
    </row>
    <row r="3725" spans="5:5" x14ac:dyDescent="0.2">
      <c r="E3725" s="427"/>
    </row>
  </sheetData>
  <mergeCells count="11">
    <mergeCell ref="E3641:E3642"/>
    <mergeCell ref="I4:V4"/>
    <mergeCell ref="A1:A2"/>
    <mergeCell ref="B1:B2"/>
    <mergeCell ref="C1:D1"/>
    <mergeCell ref="E3639:E3640"/>
    <mergeCell ref="E3710:E3711"/>
    <mergeCell ref="E3719:E3720"/>
    <mergeCell ref="E3722:E3723"/>
    <mergeCell ref="E3724:E3725"/>
    <mergeCell ref="E3646:E3648"/>
  </mergeCells>
  <pageMargins left="0.7" right="0.7" top="0.75" bottom="0.75" header="0.3" footer="0.3"/>
  <pageSetup paperSize="9" orientation="portrait" horizontalDpi="300" verticalDpi="300"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I185"/>
  <sheetViews>
    <sheetView showGridLines="0" topLeftCell="A113" workbookViewId="0">
      <selection activeCell="I13" sqref="I13"/>
    </sheetView>
  </sheetViews>
  <sheetFormatPr defaultColWidth="8.7109375" defaultRowHeight="14.25" x14ac:dyDescent="0.2"/>
  <cols>
    <col min="1" max="1" width="6.7109375" style="5" customWidth="1"/>
    <col min="2" max="2" width="41.7109375" style="5" customWidth="1"/>
    <col min="3" max="3" width="8.42578125" style="5" customWidth="1"/>
    <col min="4" max="4" width="7.7109375" style="5" customWidth="1"/>
    <col min="5" max="6" width="17.7109375" style="5" customWidth="1"/>
    <col min="7" max="7" width="9.28515625" style="5" customWidth="1"/>
    <col min="8" max="8" width="9.7109375" style="5" bestFit="1" customWidth="1"/>
    <col min="9" max="9" width="11" style="5" bestFit="1" customWidth="1"/>
    <col min="10" max="16384" width="8.7109375" style="5"/>
  </cols>
  <sheetData>
    <row r="1" spans="1:7" ht="3.75" customHeight="1" x14ac:dyDescent="0.2"/>
    <row r="2" spans="1:7" ht="12" customHeight="1" x14ac:dyDescent="0.2"/>
    <row r="3" spans="1:7" ht="9.75" customHeight="1" x14ac:dyDescent="0.2">
      <c r="G3" s="350"/>
    </row>
    <row r="4" spans="1:7" ht="9.75" customHeight="1" x14ac:dyDescent="0.2"/>
    <row r="12" spans="1:7" ht="15.75" customHeight="1" x14ac:dyDescent="0.2"/>
    <row r="13" spans="1:7" ht="19.5" customHeight="1" x14ac:dyDescent="0.25">
      <c r="A13" s="75"/>
      <c r="B13" s="7" t="s">
        <v>3</v>
      </c>
      <c r="C13" s="458" t="str">
        <f>'ОСНОВНИ ПОДАТОЦИ ЗА ДРУШТВОТО'!C8:O8</f>
        <v>ТЕСТ ДОО Скопје</v>
      </c>
      <c r="D13" s="458"/>
      <c r="E13" s="458"/>
      <c r="F13" s="459"/>
    </row>
    <row r="14" spans="1:7" ht="15" x14ac:dyDescent="0.25">
      <c r="B14" s="7" t="s">
        <v>636</v>
      </c>
      <c r="C14" s="460">
        <f>'ОСНОВНИ ПОДАТОЦИ ЗА ДРУШТВОТО'!C9:O9</f>
        <v>0</v>
      </c>
      <c r="D14" s="460"/>
      <c r="E14" s="460"/>
      <c r="F14" s="460"/>
    </row>
    <row r="15" spans="1:7" ht="15" x14ac:dyDescent="0.25">
      <c r="B15" s="7" t="s">
        <v>5</v>
      </c>
      <c r="C15" s="460" t="str">
        <f>'ОСНОВНИ ПОДАТОЦИ ЗА ДРУШТВОТО'!C12:O12</f>
        <v>test@gmail.com</v>
      </c>
      <c r="D15" s="460"/>
      <c r="E15" s="460"/>
      <c r="F15" s="461"/>
    </row>
    <row r="16" spans="1:7" ht="20.25" customHeight="1" x14ac:dyDescent="0.25">
      <c r="B16" s="7" t="s">
        <v>637</v>
      </c>
      <c r="C16" s="462">
        <f>'ОСНОВНИ ПОДАТОЦИ ЗА ДРУШТВОТО'!C5:O5</f>
        <v>0</v>
      </c>
      <c r="D16" s="462"/>
      <c r="E16" s="462"/>
      <c r="F16" s="462"/>
    </row>
    <row r="17" spans="1:9" ht="15" customHeight="1" x14ac:dyDescent="0.25">
      <c r="B17" s="76"/>
      <c r="D17" s="76" t="s">
        <v>638</v>
      </c>
    </row>
    <row r="18" spans="1:9" ht="15" x14ac:dyDescent="0.25">
      <c r="B18" s="76"/>
      <c r="D18" s="76" t="s">
        <v>639</v>
      </c>
    </row>
    <row r="19" spans="1:9" ht="15" customHeight="1" x14ac:dyDescent="0.25">
      <c r="C19" s="7" t="s">
        <v>1957</v>
      </c>
    </row>
    <row r="20" spans="1:9" ht="3.75" customHeight="1" x14ac:dyDescent="0.2"/>
    <row r="21" spans="1:9" ht="2.25" customHeight="1" x14ac:dyDescent="0.2"/>
    <row r="22" spans="1:9" ht="15" x14ac:dyDescent="0.2">
      <c r="A22" s="445" t="s">
        <v>640</v>
      </c>
      <c r="B22" s="445" t="s">
        <v>641</v>
      </c>
      <c r="C22" s="445" t="s">
        <v>642</v>
      </c>
      <c r="D22" s="445" t="s">
        <v>643</v>
      </c>
      <c r="E22" s="450" t="s">
        <v>644</v>
      </c>
      <c r="F22" s="450"/>
      <c r="G22" s="77"/>
    </row>
    <row r="23" spans="1:9" ht="16.5" customHeight="1" x14ac:dyDescent="0.2">
      <c r="A23" s="445"/>
      <c r="B23" s="445"/>
      <c r="C23" s="445"/>
      <c r="D23" s="445"/>
      <c r="E23" s="445" t="s">
        <v>6</v>
      </c>
      <c r="F23" s="445" t="s">
        <v>645</v>
      </c>
      <c r="G23" s="441"/>
    </row>
    <row r="24" spans="1:9" ht="16.5" customHeight="1" x14ac:dyDescent="0.2">
      <c r="A24" s="445"/>
      <c r="B24" s="445"/>
      <c r="C24" s="445"/>
      <c r="D24" s="445"/>
      <c r="E24" s="445"/>
      <c r="F24" s="445"/>
      <c r="G24" s="441"/>
    </row>
    <row r="25" spans="1:9" ht="4.5" customHeight="1" x14ac:dyDescent="0.2">
      <c r="A25" s="445"/>
      <c r="B25" s="445"/>
      <c r="C25" s="445"/>
      <c r="D25" s="445"/>
      <c r="E25" s="445"/>
      <c r="F25" s="445"/>
      <c r="G25" s="441"/>
    </row>
    <row r="26" spans="1:9" ht="15.75" customHeight="1" x14ac:dyDescent="0.2">
      <c r="A26" s="78">
        <v>1</v>
      </c>
      <c r="B26" s="79">
        <v>2</v>
      </c>
      <c r="C26" s="79">
        <v>3</v>
      </c>
      <c r="D26" s="79">
        <v>4</v>
      </c>
      <c r="E26" s="79">
        <v>5</v>
      </c>
      <c r="F26" s="79">
        <v>6</v>
      </c>
      <c r="G26" s="77"/>
    </row>
    <row r="27" spans="1:9" s="80" customFormat="1" ht="15.75" customHeight="1" x14ac:dyDescent="0.2">
      <c r="A27" s="450">
        <v>1</v>
      </c>
      <c r="B27" s="456" t="s">
        <v>646</v>
      </c>
      <c r="C27" s="451">
        <v>1</v>
      </c>
      <c r="D27" s="448"/>
      <c r="E27" s="453">
        <f>E30+E37+E53+E54+E66</f>
        <v>0</v>
      </c>
      <c r="F27" s="453">
        <f>F30+F37+F53+F54+F66</f>
        <v>0</v>
      </c>
      <c r="G27" s="441"/>
    </row>
    <row r="28" spans="1:9" s="80" customFormat="1" ht="15.75" customHeight="1" x14ac:dyDescent="0.2">
      <c r="A28" s="450"/>
      <c r="B28" s="456"/>
      <c r="C28" s="457"/>
      <c r="D28" s="448"/>
      <c r="E28" s="453"/>
      <c r="F28" s="453"/>
      <c r="G28" s="441"/>
      <c r="I28" s="338"/>
    </row>
    <row r="29" spans="1:9" s="80" customFormat="1" ht="15.75" customHeight="1" x14ac:dyDescent="0.2">
      <c r="A29" s="450"/>
      <c r="B29" s="456"/>
      <c r="C29" s="457"/>
      <c r="D29" s="448"/>
      <c r="E29" s="453"/>
      <c r="F29" s="453"/>
      <c r="G29" s="441"/>
    </row>
    <row r="30" spans="1:9" ht="35.1" customHeight="1" x14ac:dyDescent="0.2">
      <c r="A30" s="81">
        <v>2</v>
      </c>
      <c r="B30" s="82" t="s">
        <v>647</v>
      </c>
      <c r="C30" s="349">
        <v>2</v>
      </c>
      <c r="D30" s="304"/>
      <c r="E30" s="331">
        <f>E31+E32+E33+E34+E35+E36</f>
        <v>0</v>
      </c>
      <c r="F30" s="331">
        <f>F31+F32+F33+F34+F35+F36</f>
        <v>0</v>
      </c>
      <c r="G30" s="77"/>
    </row>
    <row r="31" spans="1:9" ht="35.1" customHeight="1" x14ac:dyDescent="0.2">
      <c r="A31" s="81">
        <v>3</v>
      </c>
      <c r="B31" s="3" t="s">
        <v>648</v>
      </c>
      <c r="C31" s="349">
        <v>3</v>
      </c>
      <c r="D31" s="304"/>
      <c r="E31" s="88">
        <f>'КОНТЕН ПЛАН'!C3-'КОНТЕН ПЛАН'!D12-'КОНТЕН ПЛАН'!D20</f>
        <v>0</v>
      </c>
      <c r="F31" s="88"/>
      <c r="G31" s="77"/>
    </row>
    <row r="32" spans="1:9" ht="35.1" customHeight="1" x14ac:dyDescent="0.2">
      <c r="A32" s="81">
        <v>4</v>
      </c>
      <c r="B32" s="83" t="s">
        <v>649</v>
      </c>
      <c r="C32" s="349">
        <v>4</v>
      </c>
      <c r="D32" s="304"/>
      <c r="E32" s="88">
        <f>'КОНТЕН ПЛАН'!C7-'КОНТЕН ПЛАН'!D14-'КОНТЕН ПЛАН'!D22+'КОНТЕН ПЛАН'!C8-'КОНТЕН ПЛАН'!D23</f>
        <v>0</v>
      </c>
      <c r="F32" s="88"/>
      <c r="G32" s="77"/>
    </row>
    <row r="33" spans="1:7" ht="35.1" customHeight="1" x14ac:dyDescent="0.2">
      <c r="A33" s="81">
        <v>5</v>
      </c>
      <c r="B33" s="84" t="s">
        <v>650</v>
      </c>
      <c r="C33" s="349">
        <v>5</v>
      </c>
      <c r="D33" s="304"/>
      <c r="E33" s="88">
        <f>'КОНТЕН ПЛАН'!C4-'КОНТЕН ПЛАН'!D13-'КОНТЕН ПЛАН'!D21</f>
        <v>0</v>
      </c>
      <c r="F33" s="88"/>
      <c r="G33" s="77"/>
    </row>
    <row r="34" spans="1:7" ht="35.1" customHeight="1" x14ac:dyDescent="0.2">
      <c r="A34" s="81">
        <v>6</v>
      </c>
      <c r="B34" s="84" t="s">
        <v>30</v>
      </c>
      <c r="C34" s="349">
        <v>6</v>
      </c>
      <c r="D34" s="304"/>
      <c r="E34" s="88">
        <f>'КОНТЕН ПЛАН'!C9-'КОНТЕН ПЛАН'!D16</f>
        <v>0</v>
      </c>
      <c r="F34" s="88"/>
      <c r="G34" s="77"/>
    </row>
    <row r="35" spans="1:7" ht="35.1" customHeight="1" x14ac:dyDescent="0.2">
      <c r="A35" s="81">
        <v>7</v>
      </c>
      <c r="B35" s="84" t="s">
        <v>32</v>
      </c>
      <c r="C35" s="349">
        <v>7</v>
      </c>
      <c r="D35" s="304"/>
      <c r="E35" s="88">
        <f>'КОНТЕН ПЛАН'!C10-'КОНТЕН ПЛАН'!D17</f>
        <v>0</v>
      </c>
      <c r="F35" s="88"/>
      <c r="G35" s="77"/>
    </row>
    <row r="36" spans="1:7" ht="35.1" customHeight="1" x14ac:dyDescent="0.2">
      <c r="A36" s="81">
        <v>8</v>
      </c>
      <c r="B36" s="84" t="s">
        <v>34</v>
      </c>
      <c r="C36" s="349">
        <v>8</v>
      </c>
      <c r="D36" s="304"/>
      <c r="E36" s="88">
        <f>'КОНТЕН ПЛАН'!C11-'КОНТЕН ПЛАН'!D24-'КОНТЕН ПЛАН'!D18</f>
        <v>0</v>
      </c>
      <c r="F36" s="88"/>
      <c r="G36" s="77"/>
    </row>
    <row r="37" spans="1:7" ht="35.1" customHeight="1" x14ac:dyDescent="0.2">
      <c r="A37" s="81">
        <v>9</v>
      </c>
      <c r="B37" s="85" t="s">
        <v>651</v>
      </c>
      <c r="C37" s="349">
        <v>9</v>
      </c>
      <c r="D37" s="304"/>
      <c r="E37" s="331">
        <f>E38+E46+E47+E48+E49+E50+E51+E52</f>
        <v>0</v>
      </c>
      <c r="F37" s="331">
        <f>F38+F46+F47+F48+F49+F50+F51+F38+F52</f>
        <v>0</v>
      </c>
      <c r="G37" s="77"/>
    </row>
    <row r="38" spans="1:7" ht="35.1" customHeight="1" x14ac:dyDescent="0.2">
      <c r="A38" s="81">
        <v>10</v>
      </c>
      <c r="B38" s="84" t="s">
        <v>652</v>
      </c>
      <c r="C38" s="348">
        <v>10</v>
      </c>
      <c r="D38" s="305"/>
      <c r="E38" s="331">
        <f>E39+E40</f>
        <v>0</v>
      </c>
      <c r="F38" s="331">
        <f>F39+F40</f>
        <v>0</v>
      </c>
      <c r="G38" s="77"/>
    </row>
    <row r="39" spans="1:7" ht="35.1" customHeight="1" x14ac:dyDescent="0.2">
      <c r="A39" s="81" t="s">
        <v>653</v>
      </c>
      <c r="B39" s="84" t="s">
        <v>654</v>
      </c>
      <c r="C39" s="348">
        <v>11</v>
      </c>
      <c r="D39" s="305"/>
      <c r="E39" s="88">
        <f>'КОНТЕН ПЛАН'!C28-'КОНТЕН ПЛАН'!D37</f>
        <v>0</v>
      </c>
      <c r="F39" s="88"/>
      <c r="G39" s="77"/>
    </row>
    <row r="40" spans="1:7" ht="35.1" customHeight="1" x14ac:dyDescent="0.2">
      <c r="A40" s="81" t="s">
        <v>655</v>
      </c>
      <c r="B40" s="84" t="s">
        <v>656</v>
      </c>
      <c r="C40" s="348">
        <v>12</v>
      </c>
      <c r="D40" s="305"/>
      <c r="E40" s="88">
        <f>'КОНТЕН ПЛАН'!C29-'КОНТЕН ПЛАН'!D38-'КОНТЕН ПЛАН'!D48</f>
        <v>0</v>
      </c>
      <c r="F40" s="88"/>
      <c r="G40" s="77"/>
    </row>
    <row r="41" spans="1:7" ht="15.75" customHeight="1" x14ac:dyDescent="0.2">
      <c r="A41" s="445" t="s">
        <v>640</v>
      </c>
      <c r="B41" s="445" t="s">
        <v>641</v>
      </c>
      <c r="C41" s="445" t="s">
        <v>642</v>
      </c>
      <c r="D41" s="445" t="s">
        <v>643</v>
      </c>
      <c r="E41" s="450" t="s">
        <v>644</v>
      </c>
      <c r="F41" s="450"/>
      <c r="G41" s="77"/>
    </row>
    <row r="42" spans="1:7" ht="15" x14ac:dyDescent="0.2">
      <c r="A42" s="445"/>
      <c r="B42" s="445"/>
      <c r="C42" s="445"/>
      <c r="D42" s="445"/>
      <c r="E42" s="445" t="s">
        <v>6</v>
      </c>
      <c r="F42" s="445" t="s">
        <v>645</v>
      </c>
      <c r="G42" s="77"/>
    </row>
    <row r="43" spans="1:7" ht="15" x14ac:dyDescent="0.2">
      <c r="A43" s="445"/>
      <c r="B43" s="445"/>
      <c r="C43" s="445"/>
      <c r="D43" s="445"/>
      <c r="E43" s="445"/>
      <c r="F43" s="445"/>
      <c r="G43" s="77"/>
    </row>
    <row r="44" spans="1:7" ht="15" x14ac:dyDescent="0.2">
      <c r="A44" s="445"/>
      <c r="B44" s="445"/>
      <c r="C44" s="445"/>
      <c r="D44" s="445"/>
      <c r="E44" s="445"/>
      <c r="F44" s="445"/>
      <c r="G44" s="77"/>
    </row>
    <row r="45" spans="1:7" ht="15.75" customHeight="1" x14ac:dyDescent="0.2">
      <c r="A45" s="78">
        <v>1</v>
      </c>
      <c r="B45" s="79">
        <v>2</v>
      </c>
      <c r="C45" s="79">
        <v>3</v>
      </c>
      <c r="D45" s="79">
        <v>4</v>
      </c>
      <c r="E45" s="79">
        <v>5</v>
      </c>
      <c r="F45" s="79">
        <v>6</v>
      </c>
      <c r="G45" s="77"/>
    </row>
    <row r="46" spans="1:7" ht="35.1" customHeight="1" x14ac:dyDescent="0.2">
      <c r="A46" s="81">
        <v>11</v>
      </c>
      <c r="B46" s="84" t="s">
        <v>657</v>
      </c>
      <c r="C46" s="348">
        <v>13</v>
      </c>
      <c r="D46" s="306"/>
      <c r="E46" s="88">
        <f>'КОНТЕН ПЛАН'!C30-'КОНТЕН ПЛАН'!D39-'КОНТЕН ПЛАН'!D49</f>
        <v>0</v>
      </c>
      <c r="F46" s="88"/>
      <c r="G46" s="77"/>
    </row>
    <row r="47" spans="1:7" ht="35.1" customHeight="1" x14ac:dyDescent="0.2">
      <c r="A47" s="81">
        <v>12</v>
      </c>
      <c r="B47" s="84" t="s">
        <v>658</v>
      </c>
      <c r="C47" s="348">
        <v>14</v>
      </c>
      <c r="D47" s="305"/>
      <c r="E47" s="88">
        <f>'КОНТЕН ПЛАН'!C31-'КОНТЕН ПЛАН'!D40-'КОНТЕН ПЛАН'!D50</f>
        <v>0</v>
      </c>
      <c r="F47" s="88"/>
      <c r="G47" s="77"/>
    </row>
    <row r="48" spans="1:7" ht="35.1" customHeight="1" x14ac:dyDescent="0.2">
      <c r="A48" s="81">
        <v>13</v>
      </c>
      <c r="B48" s="84" t="s">
        <v>659</v>
      </c>
      <c r="C48" s="349">
        <v>15</v>
      </c>
      <c r="D48" s="307"/>
      <c r="E48" s="88">
        <f>'КОНТЕН ПЛАН'!C32-'КОНТЕН ПЛАН'!D41-'КОНТЕН ПЛАН'!D51</f>
        <v>0</v>
      </c>
      <c r="F48" s="88"/>
      <c r="G48" s="86"/>
    </row>
    <row r="49" spans="1:7" ht="35.1" customHeight="1" x14ac:dyDescent="0.2">
      <c r="A49" s="81">
        <v>14</v>
      </c>
      <c r="B49" s="84" t="s">
        <v>66</v>
      </c>
      <c r="C49" s="349">
        <v>16</v>
      </c>
      <c r="D49" s="304"/>
      <c r="E49" s="88">
        <f>'КОНТЕН ПЛАН'!C33-'КОНТЕН ПЛАН'!D43-'КОНТЕН ПЛАН'!D52</f>
        <v>0</v>
      </c>
      <c r="F49" s="88"/>
      <c r="G49" s="77"/>
    </row>
    <row r="50" spans="1:7" ht="35.1" customHeight="1" x14ac:dyDescent="0.2">
      <c r="A50" s="81">
        <v>15</v>
      </c>
      <c r="B50" s="84" t="s">
        <v>660</v>
      </c>
      <c r="C50" s="349">
        <v>17</v>
      </c>
      <c r="D50" s="304"/>
      <c r="E50" s="88">
        <f>'КОНТЕН ПЛАН'!C36-'КОНТЕН ПЛАН'!D45</f>
        <v>0</v>
      </c>
      <c r="F50" s="88"/>
      <c r="G50" s="77"/>
    </row>
    <row r="51" spans="1:7" ht="29.1" customHeight="1" x14ac:dyDescent="0.2">
      <c r="A51" s="81">
        <v>16</v>
      </c>
      <c r="B51" s="84" t="s">
        <v>661</v>
      </c>
      <c r="C51" s="349">
        <v>18</v>
      </c>
      <c r="D51" s="304"/>
      <c r="E51" s="88">
        <f>'КОНТЕН ПЛАН'!C35-'КОНТЕН ПЛАН'!D46</f>
        <v>0</v>
      </c>
      <c r="F51" s="88"/>
      <c r="G51" s="77"/>
    </row>
    <row r="52" spans="1:7" ht="26.65" customHeight="1" x14ac:dyDescent="0.2">
      <c r="A52" s="81">
        <v>17</v>
      </c>
      <c r="B52" s="84" t="s">
        <v>68</v>
      </c>
      <c r="C52" s="349">
        <v>19</v>
      </c>
      <c r="D52" s="304"/>
      <c r="E52" s="88">
        <f>'КОНТЕН ПЛАН'!C34-'КОНТЕН ПЛАН'!D44-'КОНТЕН ПЛАН'!D53</f>
        <v>0</v>
      </c>
      <c r="F52" s="88"/>
      <c r="G52" s="77"/>
    </row>
    <row r="53" spans="1:7" ht="29.65" customHeight="1" x14ac:dyDescent="0.2">
      <c r="A53" s="81">
        <v>18</v>
      </c>
      <c r="B53" s="85" t="s">
        <v>664</v>
      </c>
      <c r="C53" s="349">
        <v>20</v>
      </c>
      <c r="D53" s="304"/>
      <c r="E53" s="88">
        <f>'КОНТЕН ПЛАН'!C63</f>
        <v>0</v>
      </c>
      <c r="F53" s="88"/>
      <c r="G53" s="77"/>
    </row>
    <row r="54" spans="1:7" ht="35.1" customHeight="1" x14ac:dyDescent="0.2">
      <c r="A54" s="81">
        <v>19</v>
      </c>
      <c r="B54" s="84" t="s">
        <v>665</v>
      </c>
      <c r="C54" s="349">
        <v>21</v>
      </c>
      <c r="D54" s="304"/>
      <c r="E54" s="331">
        <f>E55+E56+E57+E58+E59+E65</f>
        <v>0</v>
      </c>
      <c r="F54" s="331">
        <f>F55+F56+F57+F58+F59+F65</f>
        <v>0</v>
      </c>
      <c r="G54" s="77"/>
    </row>
    <row r="55" spans="1:7" ht="23.1" customHeight="1" x14ac:dyDescent="0.2">
      <c r="A55" s="81">
        <v>20</v>
      </c>
      <c r="B55" s="84" t="s">
        <v>666</v>
      </c>
      <c r="C55" s="349">
        <v>22</v>
      </c>
      <c r="D55" s="304"/>
      <c r="E55" s="88">
        <f>'КОНТЕН ПЛАН'!C64-'КОНТЕН ПЛАН'!D73</f>
        <v>0</v>
      </c>
      <c r="F55" s="88"/>
      <c r="G55" s="77"/>
    </row>
    <row r="56" spans="1:7" ht="35.1" customHeight="1" x14ac:dyDescent="0.2">
      <c r="A56" s="81">
        <v>21</v>
      </c>
      <c r="B56" s="84" t="s">
        <v>667</v>
      </c>
      <c r="C56" s="349">
        <v>23</v>
      </c>
      <c r="D56" s="304"/>
      <c r="E56" s="88">
        <f>'КОНТЕН ПЛАН'!C65-'КОНТЕН ПЛАН'!D74</f>
        <v>0</v>
      </c>
      <c r="F56" s="88"/>
      <c r="G56" s="77"/>
    </row>
    <row r="57" spans="1:7" ht="35.1" customHeight="1" x14ac:dyDescent="0.2">
      <c r="A57" s="81">
        <v>22</v>
      </c>
      <c r="B57" s="84" t="s">
        <v>668</v>
      </c>
      <c r="C57" s="349">
        <v>24</v>
      </c>
      <c r="D57" s="304"/>
      <c r="E57" s="88">
        <f>'КОНТЕН ПЛАН'!C66-'КОНТЕН ПЛАН'!D75</f>
        <v>0</v>
      </c>
      <c r="F57" s="88"/>
      <c r="G57" s="77"/>
    </row>
    <row r="58" spans="1:7" ht="26.1" customHeight="1" x14ac:dyDescent="0.2">
      <c r="A58" s="81">
        <v>23</v>
      </c>
      <c r="B58" s="84" t="s">
        <v>669</v>
      </c>
      <c r="C58" s="349">
        <v>25</v>
      </c>
      <c r="D58" s="304"/>
      <c r="E58" s="88">
        <f>'КОНТЕН ПЛАН'!C67-'КОНТЕН ПЛАН'!D76</f>
        <v>0</v>
      </c>
      <c r="F58" s="88"/>
      <c r="G58" s="77"/>
    </row>
    <row r="59" spans="1:7" ht="35.1" customHeight="1" x14ac:dyDescent="0.2">
      <c r="A59" s="81">
        <v>24</v>
      </c>
      <c r="B59" s="84" t="s">
        <v>670</v>
      </c>
      <c r="C59" s="349">
        <v>26</v>
      </c>
      <c r="D59" s="304"/>
      <c r="E59" s="331">
        <f>E60+E62+E61</f>
        <v>0</v>
      </c>
      <c r="F59" s="331">
        <f>F60+F62+F61</f>
        <v>0</v>
      </c>
      <c r="G59" s="77"/>
    </row>
    <row r="60" spans="1:7" ht="31.35" customHeight="1" x14ac:dyDescent="0.2">
      <c r="A60" s="81" t="s">
        <v>671</v>
      </c>
      <c r="B60" s="84" t="s">
        <v>672</v>
      </c>
      <c r="C60" s="349">
        <v>27</v>
      </c>
      <c r="D60" s="304"/>
      <c r="E60" s="88">
        <f>'КОНТЕН ПЛАН'!C68-'КОНТЕН ПЛАН'!D77</f>
        <v>0</v>
      </c>
      <c r="F60" s="88"/>
      <c r="G60" s="77"/>
    </row>
    <row r="61" spans="1:7" ht="35.1" customHeight="1" x14ac:dyDescent="0.2">
      <c r="A61" s="81" t="s">
        <v>673</v>
      </c>
      <c r="B61" s="84" t="s">
        <v>674</v>
      </c>
      <c r="C61" s="349">
        <v>28</v>
      </c>
      <c r="D61" s="304"/>
      <c r="E61" s="88">
        <f>'КОНТЕН ПЛАН'!C69-'КОНТЕН ПЛАН'!D78</f>
        <v>0</v>
      </c>
      <c r="F61" s="88"/>
      <c r="G61" s="77"/>
    </row>
    <row r="62" spans="1:7" ht="35.1" customHeight="1" x14ac:dyDescent="0.2">
      <c r="A62" s="450" t="s">
        <v>675</v>
      </c>
      <c r="B62" s="455" t="s">
        <v>676</v>
      </c>
      <c r="C62" s="451">
        <v>29</v>
      </c>
      <c r="D62" s="448"/>
      <c r="E62" s="449">
        <f>'КОНТЕН ПЛАН'!C70-'КОНТЕН ПЛАН'!D79</f>
        <v>0</v>
      </c>
      <c r="F62" s="449"/>
      <c r="G62" s="441"/>
    </row>
    <row r="63" spans="1:7" ht="10.5" customHeight="1" x14ac:dyDescent="0.2">
      <c r="A63" s="450"/>
      <c r="B63" s="455"/>
      <c r="C63" s="452"/>
      <c r="D63" s="448"/>
      <c r="E63" s="449"/>
      <c r="F63" s="449"/>
      <c r="G63" s="441"/>
    </row>
    <row r="64" spans="1:7" ht="34.5" hidden="1" customHeight="1" x14ac:dyDescent="0.2">
      <c r="A64" s="450"/>
      <c r="B64" s="455"/>
      <c r="C64" s="452"/>
      <c r="D64" s="448"/>
      <c r="E64" s="449"/>
      <c r="F64" s="449"/>
      <c r="G64" s="441"/>
    </row>
    <row r="65" spans="1:7" ht="28.35" customHeight="1" x14ac:dyDescent="0.2">
      <c r="A65" s="81">
        <v>25</v>
      </c>
      <c r="B65" s="84" t="s">
        <v>677</v>
      </c>
      <c r="C65" s="349">
        <v>30</v>
      </c>
      <c r="D65" s="304"/>
      <c r="E65" s="88">
        <f>'КОНТЕН ПЛАН'!C71-'КОНТЕН ПЛАН'!D80+'КОНТЕН ПЛАН'!C72-'КОНТЕН ПЛАН'!D81</f>
        <v>0</v>
      </c>
      <c r="F65" s="88"/>
      <c r="G65" s="77"/>
    </row>
    <row r="66" spans="1:7" ht="30.6" customHeight="1" x14ac:dyDescent="0.2">
      <c r="A66" s="81">
        <v>26</v>
      </c>
      <c r="B66" s="85" t="s">
        <v>678</v>
      </c>
      <c r="C66" s="349">
        <v>31</v>
      </c>
      <c r="D66" s="304"/>
      <c r="E66" s="331">
        <f>E67+E68+E69</f>
        <v>0</v>
      </c>
      <c r="F66" s="331">
        <f>F67+F68+F69</f>
        <v>0</v>
      </c>
      <c r="G66" s="77"/>
    </row>
    <row r="67" spans="1:7" ht="26.65" customHeight="1" x14ac:dyDescent="0.2">
      <c r="A67" s="81">
        <v>27</v>
      </c>
      <c r="B67" s="84" t="s">
        <v>679</v>
      </c>
      <c r="C67" s="349">
        <v>32</v>
      </c>
      <c r="D67" s="304"/>
      <c r="E67" s="88">
        <f>'КОНТЕН ПЛАН'!C84-'КОНТЕН ПЛАН'!D92</f>
        <v>0</v>
      </c>
      <c r="F67" s="88"/>
      <c r="G67" s="77"/>
    </row>
    <row r="68" spans="1:7" ht="26.65" customHeight="1" x14ac:dyDescent="0.2">
      <c r="A68" s="81">
        <v>28</v>
      </c>
      <c r="B68" s="84" t="s">
        <v>680</v>
      </c>
      <c r="C68" s="349">
        <v>33</v>
      </c>
      <c r="D68" s="304"/>
      <c r="E68" s="88">
        <f>'КОНТЕН ПЛАН'!C85-'КОНТЕН ПЛАН'!D93</f>
        <v>0</v>
      </c>
      <c r="F68" s="88"/>
      <c r="G68" s="77"/>
    </row>
    <row r="69" spans="1:7" ht="23.65" customHeight="1" x14ac:dyDescent="0.2">
      <c r="A69" s="81">
        <v>29</v>
      </c>
      <c r="B69" s="84" t="s">
        <v>133</v>
      </c>
      <c r="C69" s="349">
        <v>34</v>
      </c>
      <c r="D69" s="304"/>
      <c r="E69" s="88">
        <f>'КОНТЕН ПЛАН'!C86+'КОНТЕН ПЛАН'!C87+'КОНТЕН ПЛАН'!C88+'КОНТЕН ПЛАН'!C89+'КОНТЕН ПЛАН'!C90+'КОНТЕН ПЛАН'!C91-'КОНТЕН ПЛАН'!D94-'КОНТЕН ПЛАН'!D95-'КОНТЕН ПЛАН'!D96-'КОНТЕН ПЛАН'!D97-'КОНТЕН ПЛАН'!D98</f>
        <v>0</v>
      </c>
      <c r="F69" s="88"/>
      <c r="G69" s="77"/>
    </row>
    <row r="70" spans="1:7" ht="27.6" customHeight="1" x14ac:dyDescent="0.2">
      <c r="A70" s="81">
        <v>30</v>
      </c>
      <c r="B70" s="85" t="s">
        <v>681</v>
      </c>
      <c r="C70" s="349">
        <v>35</v>
      </c>
      <c r="D70" s="304"/>
      <c r="E70" s="88">
        <f>'КОНТЕН ПЛАН'!C102</f>
        <v>0</v>
      </c>
      <c r="F70" s="88"/>
      <c r="G70" s="77"/>
    </row>
    <row r="71" spans="1:7" ht="15" x14ac:dyDescent="0.2">
      <c r="A71" s="445" t="s">
        <v>640</v>
      </c>
      <c r="B71" s="445" t="s">
        <v>641</v>
      </c>
      <c r="C71" s="445" t="s">
        <v>642</v>
      </c>
      <c r="D71" s="445" t="s">
        <v>643</v>
      </c>
      <c r="E71" s="450" t="s">
        <v>644</v>
      </c>
      <c r="F71" s="450"/>
      <c r="G71" s="77"/>
    </row>
    <row r="72" spans="1:7" ht="15" x14ac:dyDescent="0.2">
      <c r="A72" s="445"/>
      <c r="B72" s="445"/>
      <c r="C72" s="445"/>
      <c r="D72" s="445"/>
      <c r="E72" s="445" t="s">
        <v>6</v>
      </c>
      <c r="F72" s="445" t="s">
        <v>645</v>
      </c>
      <c r="G72" s="77"/>
    </row>
    <row r="73" spans="1:7" ht="15" x14ac:dyDescent="0.2">
      <c r="A73" s="445"/>
      <c r="B73" s="445"/>
      <c r="C73" s="445"/>
      <c r="D73" s="445"/>
      <c r="E73" s="445"/>
      <c r="F73" s="445"/>
      <c r="G73" s="77"/>
    </row>
    <row r="74" spans="1:7" ht="15" x14ac:dyDescent="0.2">
      <c r="A74" s="445"/>
      <c r="B74" s="445"/>
      <c r="C74" s="445"/>
      <c r="D74" s="445"/>
      <c r="E74" s="445"/>
      <c r="F74" s="445"/>
      <c r="G74" s="77"/>
    </row>
    <row r="75" spans="1:7" ht="15" x14ac:dyDescent="0.2">
      <c r="A75" s="78">
        <v>1</v>
      </c>
      <c r="B75" s="79">
        <v>2</v>
      </c>
      <c r="C75" s="79">
        <v>3</v>
      </c>
      <c r="D75" s="79">
        <v>4</v>
      </c>
      <c r="E75" s="79">
        <v>5</v>
      </c>
      <c r="F75" s="79">
        <v>6</v>
      </c>
      <c r="G75" s="77"/>
    </row>
    <row r="76" spans="1:7" ht="35.1" customHeight="1" x14ac:dyDescent="0.25">
      <c r="A76" s="81">
        <v>31</v>
      </c>
      <c r="B76" s="253" t="s">
        <v>682</v>
      </c>
      <c r="C76" s="349">
        <v>36</v>
      </c>
      <c r="D76" s="304"/>
      <c r="E76" s="331">
        <f>E77+E87+E94+E106</f>
        <v>0</v>
      </c>
      <c r="F76" s="331">
        <f>F77+F87+F94+F106</f>
        <v>0</v>
      </c>
      <c r="G76" s="86"/>
    </row>
    <row r="77" spans="1:7" ht="34.15" customHeight="1" x14ac:dyDescent="0.2">
      <c r="A77" s="81">
        <v>32</v>
      </c>
      <c r="B77" s="85" t="s">
        <v>683</v>
      </c>
      <c r="C77" s="349">
        <v>37</v>
      </c>
      <c r="D77" s="304"/>
      <c r="E77" s="331">
        <f>E78+E79+E80+E81+E82+E83</f>
        <v>0</v>
      </c>
      <c r="F77" s="331">
        <f>F78+F79+F80+F81+F82+F83</f>
        <v>0</v>
      </c>
      <c r="G77" s="86"/>
    </row>
    <row r="78" spans="1:7" ht="34.15" customHeight="1" x14ac:dyDescent="0.2">
      <c r="A78" s="81">
        <v>33</v>
      </c>
      <c r="B78" s="84" t="s">
        <v>684</v>
      </c>
      <c r="C78" s="349">
        <v>38</v>
      </c>
      <c r="D78" s="304"/>
      <c r="E78" s="88">
        <f>'КОНТЕН ПЛАН'!C276-'КОНТЕН ПЛАН'!D279-'КОНТЕН ПЛАН'!D280+'КОНТЕН ПЛАН'!C277+'КОНТЕН ПЛАН'!C278</f>
        <v>0</v>
      </c>
      <c r="F78" s="88"/>
      <c r="G78" s="77"/>
    </row>
    <row r="79" spans="1:7" ht="34.15" customHeight="1" x14ac:dyDescent="0.2">
      <c r="A79" s="81">
        <v>34</v>
      </c>
      <c r="B79" s="84" t="s">
        <v>685</v>
      </c>
      <c r="C79" s="349">
        <v>39</v>
      </c>
      <c r="D79" s="304"/>
      <c r="E79" s="88">
        <f>'КОНТЕН ПЛАН'!C285+'КОНТЕН ПЛАН'!C294-'КОНТЕН ПЛАН'!D292-'КОНТЕН ПЛАН'!D293</f>
        <v>0</v>
      </c>
      <c r="F79" s="88"/>
      <c r="G79" s="86"/>
    </row>
    <row r="80" spans="1:7" ht="34.15" customHeight="1" x14ac:dyDescent="0.2">
      <c r="A80" s="81">
        <v>35</v>
      </c>
      <c r="B80" s="83" t="s">
        <v>686</v>
      </c>
      <c r="C80" s="349">
        <v>40</v>
      </c>
      <c r="D80" s="304"/>
      <c r="E80" s="88">
        <f>'КОНТЕН ПЛАН'!C392</f>
        <v>0</v>
      </c>
      <c r="F80" s="88"/>
      <c r="G80" s="77"/>
    </row>
    <row r="81" spans="1:7" ht="34.15" customHeight="1" x14ac:dyDescent="0.2">
      <c r="A81" s="81">
        <v>36</v>
      </c>
      <c r="B81" s="84" t="s">
        <v>687</v>
      </c>
      <c r="C81" s="349">
        <v>41</v>
      </c>
      <c r="D81" s="304"/>
      <c r="E81" s="88">
        <f>'КОНТЕН ПЛАН'!C406</f>
        <v>0</v>
      </c>
      <c r="F81" s="88"/>
      <c r="G81" s="77"/>
    </row>
    <row r="82" spans="1:7" ht="28.35" customHeight="1" x14ac:dyDescent="0.2">
      <c r="A82" s="81">
        <v>37</v>
      </c>
      <c r="B82" s="84" t="s">
        <v>688</v>
      </c>
      <c r="C82" s="349">
        <v>42</v>
      </c>
      <c r="D82" s="304"/>
      <c r="E82" s="88">
        <f>'КОНТЕН ПЛАН'!C422</f>
        <v>0</v>
      </c>
      <c r="F82" s="88"/>
      <c r="G82" s="77"/>
    </row>
    <row r="83" spans="1:7" ht="26.65" customHeight="1" x14ac:dyDescent="0.2">
      <c r="A83" s="81">
        <v>38</v>
      </c>
      <c r="B83" s="84" t="s">
        <v>689</v>
      </c>
      <c r="C83" s="349">
        <v>43</v>
      </c>
      <c r="D83" s="304"/>
      <c r="E83" s="88">
        <f>'КОНТЕН ПЛАН'!C396</f>
        <v>0</v>
      </c>
      <c r="F83" s="88"/>
      <c r="G83" s="77"/>
    </row>
    <row r="84" spans="1:7" ht="16.5" customHeight="1" x14ac:dyDescent="0.2">
      <c r="A84" s="450">
        <v>39</v>
      </c>
      <c r="B84" s="446" t="s">
        <v>690</v>
      </c>
      <c r="C84" s="451">
        <v>44</v>
      </c>
      <c r="D84" s="448"/>
      <c r="E84" s="449">
        <f>'КОНТЕН ПЛАН'!C431</f>
        <v>0</v>
      </c>
      <c r="F84" s="449"/>
      <c r="G84" s="441"/>
    </row>
    <row r="85" spans="1:7" ht="15" customHeight="1" x14ac:dyDescent="0.2">
      <c r="A85" s="450"/>
      <c r="B85" s="446"/>
      <c r="C85" s="452"/>
      <c r="D85" s="448"/>
      <c r="E85" s="449"/>
      <c r="F85" s="449"/>
      <c r="G85" s="441"/>
    </row>
    <row r="86" spans="1:7" ht="17.100000000000001" customHeight="1" x14ac:dyDescent="0.2">
      <c r="A86" s="450"/>
      <c r="B86" s="446"/>
      <c r="C86" s="452"/>
      <c r="D86" s="448"/>
      <c r="E86" s="449"/>
      <c r="F86" s="449"/>
      <c r="G86" s="441"/>
    </row>
    <row r="87" spans="1:7" ht="34.15" customHeight="1" x14ac:dyDescent="0.2">
      <c r="A87" s="81">
        <v>40</v>
      </c>
      <c r="B87" s="85" t="s">
        <v>691</v>
      </c>
      <c r="C87" s="349">
        <v>45</v>
      </c>
      <c r="D87" s="304"/>
      <c r="E87" s="331">
        <f>E88+E89+E90+E91+E92+E93</f>
        <v>0</v>
      </c>
      <c r="F87" s="331">
        <f>F88+F89+F90+F91+F92+F93</f>
        <v>0</v>
      </c>
      <c r="G87" s="77"/>
    </row>
    <row r="88" spans="1:7" ht="23.65" customHeight="1" x14ac:dyDescent="0.2">
      <c r="A88" s="81">
        <v>41</v>
      </c>
      <c r="B88" s="84" t="s">
        <v>679</v>
      </c>
      <c r="C88" s="349">
        <v>46</v>
      </c>
      <c r="D88" s="304"/>
      <c r="E88" s="88">
        <f>'КОНТЕН ПЛАН'!C115+'КОНТЕН ПЛАН'!C116+'КОНТЕН ПЛАН'!C117+'КОНТЕН ПЛАН'!C118+'КОНТЕН ПЛАН'!C119+'КОНТЕН ПЛАН'!C120+'КОНТЕН ПЛАН'!C121+'КОНТЕН ПЛАН'!C122-'КОНТЕН ПЛАН'!D123</f>
        <v>0</v>
      </c>
      <c r="F88" s="88"/>
      <c r="G88" s="77"/>
    </row>
    <row r="89" spans="1:7" ht="27.6" customHeight="1" x14ac:dyDescent="0.2">
      <c r="A89" s="81">
        <v>42</v>
      </c>
      <c r="B89" s="84" t="s">
        <v>692</v>
      </c>
      <c r="C89" s="349">
        <v>47</v>
      </c>
      <c r="D89" s="304"/>
      <c r="E89" s="88">
        <f>'КОНТЕН ПЛАН'!C125+'КОНТЕН ПЛАН'!C126+'КОНТЕН ПЛАН'!C129+'КОНТЕН ПЛАН'!C130+'КОНТЕН ПЛАН'!C131+'КОНТЕН ПЛАН'!C132-'КОНТЕН ПЛАН'!D134</f>
        <v>0</v>
      </c>
      <c r="F89" s="88"/>
      <c r="G89" s="77"/>
    </row>
    <row r="90" spans="1:7" ht="34.15" customHeight="1" x14ac:dyDescent="0.2">
      <c r="A90" s="81">
        <v>43</v>
      </c>
      <c r="B90" s="84" t="s">
        <v>693</v>
      </c>
      <c r="C90" s="349">
        <v>48</v>
      </c>
      <c r="D90" s="304"/>
      <c r="E90" s="88">
        <f>'КОНТЕН ПЛАН'!C127+'КОНТЕН ПЛАН'!C128-'КОНТЕН ПЛАН'!D133</f>
        <v>0</v>
      </c>
      <c r="F90" s="88"/>
      <c r="G90" s="77"/>
    </row>
    <row r="91" spans="1:7" ht="41.1" customHeight="1" x14ac:dyDescent="0.2">
      <c r="A91" s="81">
        <v>44</v>
      </c>
      <c r="B91" s="83" t="s">
        <v>694</v>
      </c>
      <c r="C91" s="349">
        <v>49</v>
      </c>
      <c r="D91" s="304"/>
      <c r="E91" s="88">
        <f>'КОНТЕН ПЛАН'!C146</f>
        <v>0</v>
      </c>
      <c r="F91" s="88"/>
      <c r="G91" s="77"/>
    </row>
    <row r="92" spans="1:7" ht="24" customHeight="1" x14ac:dyDescent="0.2">
      <c r="A92" s="81">
        <v>45</v>
      </c>
      <c r="B92" s="84" t="s">
        <v>199</v>
      </c>
      <c r="C92" s="349">
        <v>50</v>
      </c>
      <c r="D92" s="304"/>
      <c r="E92" s="88">
        <f>'КОНТЕН ПЛАН'!C151</f>
        <v>0</v>
      </c>
      <c r="F92" s="88"/>
      <c r="G92" s="77"/>
    </row>
    <row r="93" spans="1:7" ht="28.35" customHeight="1" x14ac:dyDescent="0.2">
      <c r="A93" s="81">
        <v>46</v>
      </c>
      <c r="B93" s="84" t="s">
        <v>695</v>
      </c>
      <c r="C93" s="349">
        <v>51</v>
      </c>
      <c r="D93" s="304"/>
      <c r="E93" s="88">
        <f>'КОНТЕН ПЛАН'!C160</f>
        <v>0</v>
      </c>
      <c r="F93" s="88"/>
      <c r="G93" s="77"/>
    </row>
    <row r="94" spans="1:7" ht="30" x14ac:dyDescent="0.2">
      <c r="A94" s="81">
        <v>47</v>
      </c>
      <c r="B94" s="85" t="s">
        <v>1761</v>
      </c>
      <c r="C94" s="349">
        <v>52</v>
      </c>
      <c r="D94" s="304"/>
      <c r="E94" s="331">
        <f>E95+E98+E99+E100</f>
        <v>0</v>
      </c>
      <c r="F94" s="331">
        <f>F95+F98+F99+F100</f>
        <v>0</v>
      </c>
      <c r="G94" s="77"/>
    </row>
    <row r="95" spans="1:7" ht="34.15" customHeight="1" x14ac:dyDescent="0.2">
      <c r="A95" s="81">
        <v>48</v>
      </c>
      <c r="B95" s="84" t="s">
        <v>696</v>
      </c>
      <c r="C95" s="349">
        <v>53</v>
      </c>
      <c r="D95" s="304"/>
      <c r="E95" s="331">
        <f>E96+E97</f>
        <v>0</v>
      </c>
      <c r="F95" s="331">
        <f>F96+F97</f>
        <v>0</v>
      </c>
      <c r="G95" s="77"/>
    </row>
    <row r="96" spans="1:7" ht="27.6" customHeight="1" x14ac:dyDescent="0.2">
      <c r="A96" s="81" t="s">
        <v>697</v>
      </c>
      <c r="B96" s="87" t="s">
        <v>698</v>
      </c>
      <c r="C96" s="349">
        <v>54</v>
      </c>
      <c r="D96" s="304"/>
      <c r="E96" s="88">
        <f>'КОНТЕН ПЛАН'!C165-'КОНТЕН ПЛАН'!D174</f>
        <v>0</v>
      </c>
      <c r="F96" s="88"/>
      <c r="G96" s="77"/>
    </row>
    <row r="97" spans="1:7" ht="34.15" customHeight="1" x14ac:dyDescent="0.2">
      <c r="A97" s="81" t="s">
        <v>699</v>
      </c>
      <c r="B97" s="84" t="s">
        <v>700</v>
      </c>
      <c r="C97" s="349">
        <v>55</v>
      </c>
      <c r="D97" s="304"/>
      <c r="E97" s="88">
        <f>'КОНТЕН ПЛАН'!C166-'КОНТЕН ПЛАН'!D175</f>
        <v>0</v>
      </c>
      <c r="F97" s="88"/>
      <c r="G97" s="77"/>
    </row>
    <row r="98" spans="1:7" ht="34.15" customHeight="1" x14ac:dyDescent="0.2">
      <c r="A98" s="81">
        <v>49</v>
      </c>
      <c r="B98" s="84" t="s">
        <v>701</v>
      </c>
      <c r="C98" s="349">
        <v>56</v>
      </c>
      <c r="D98" s="304"/>
      <c r="E98" s="88">
        <f>'КОНТЕН ПЛАН'!C161+'КОНТЕН ПЛАН'!C162-'КОНТЕН ПЛАН'!D170-'КОНТЕН ПЛАН'!D171</f>
        <v>0</v>
      </c>
      <c r="F98" s="88"/>
      <c r="G98" s="77"/>
    </row>
    <row r="99" spans="1:7" ht="23.1" customHeight="1" x14ac:dyDescent="0.2">
      <c r="A99" s="81">
        <v>50</v>
      </c>
      <c r="B99" s="84" t="s">
        <v>702</v>
      </c>
      <c r="C99" s="349">
        <v>57</v>
      </c>
      <c r="D99" s="304"/>
      <c r="E99" s="88">
        <f>'КОНТЕН ПЛАН'!C163+'КОНТЕН ПЛАН'!C164-'КОНТЕН ПЛАН'!D172-'КОНТЕН ПЛАН'!D173</f>
        <v>0</v>
      </c>
      <c r="F99" s="88"/>
      <c r="G99" s="77"/>
    </row>
    <row r="100" spans="1:7" ht="27" customHeight="1" x14ac:dyDescent="0.2">
      <c r="A100" s="81">
        <v>51</v>
      </c>
      <c r="B100" s="83" t="s">
        <v>216</v>
      </c>
      <c r="C100" s="349">
        <v>58</v>
      </c>
      <c r="D100" s="304"/>
      <c r="E100" s="88">
        <f>'КОНТЕН ПЛАН'!C167+'КОНТЕН ПЛАН'!C168+'КОНТЕН ПЛАН'!C169-'КОНТЕН ПЛАН'!D176-'КОНТЕН ПЛАН'!D177-'КОНТЕН ПЛАН'!D178</f>
        <v>0</v>
      </c>
      <c r="F100" s="88"/>
      <c r="G100" s="77"/>
    </row>
    <row r="101" spans="1:7" ht="15" x14ac:dyDescent="0.2">
      <c r="A101" s="445" t="s">
        <v>640</v>
      </c>
      <c r="B101" s="445" t="s">
        <v>641</v>
      </c>
      <c r="C101" s="445" t="s">
        <v>642</v>
      </c>
      <c r="D101" s="445" t="s">
        <v>643</v>
      </c>
      <c r="E101" s="450" t="s">
        <v>644</v>
      </c>
      <c r="F101" s="450"/>
      <c r="G101" s="77"/>
    </row>
    <row r="102" spans="1:7" ht="15" x14ac:dyDescent="0.2">
      <c r="A102" s="445"/>
      <c r="B102" s="445"/>
      <c r="C102" s="445"/>
      <c r="D102" s="445"/>
      <c r="E102" s="445" t="s">
        <v>6</v>
      </c>
      <c r="F102" s="445" t="s">
        <v>645</v>
      </c>
      <c r="G102" s="77"/>
    </row>
    <row r="103" spans="1:7" ht="15" x14ac:dyDescent="0.2">
      <c r="A103" s="445"/>
      <c r="B103" s="445"/>
      <c r="C103" s="445"/>
      <c r="D103" s="445"/>
      <c r="E103" s="445"/>
      <c r="F103" s="445"/>
      <c r="G103" s="77"/>
    </row>
    <row r="104" spans="1:7" ht="15" x14ac:dyDescent="0.2">
      <c r="A104" s="445"/>
      <c r="B104" s="445"/>
      <c r="C104" s="445"/>
      <c r="D104" s="445"/>
      <c r="E104" s="445"/>
      <c r="F104" s="445"/>
      <c r="G104" s="77"/>
    </row>
    <row r="105" spans="1:7" ht="15" x14ac:dyDescent="0.2">
      <c r="A105" s="78">
        <v>1</v>
      </c>
      <c r="B105" s="79">
        <v>2</v>
      </c>
      <c r="C105" s="79">
        <v>3</v>
      </c>
      <c r="D105" s="79">
        <v>4</v>
      </c>
      <c r="E105" s="79">
        <v>5</v>
      </c>
      <c r="F105" s="79">
        <v>6</v>
      </c>
      <c r="G105" s="77"/>
    </row>
    <row r="106" spans="1:7" ht="34.15" customHeight="1" x14ac:dyDescent="0.2">
      <c r="A106" s="81">
        <v>52</v>
      </c>
      <c r="B106" s="85" t="s">
        <v>703</v>
      </c>
      <c r="C106" s="349">
        <v>59</v>
      </c>
      <c r="D106" s="304"/>
      <c r="E106" s="331">
        <f>E107+E108</f>
        <v>0</v>
      </c>
      <c r="F106" s="331">
        <f>F107+F108</f>
        <v>0</v>
      </c>
      <c r="G106" s="77"/>
    </row>
    <row r="107" spans="1:7" ht="34.15" customHeight="1" x14ac:dyDescent="0.2">
      <c r="A107" s="81" t="s">
        <v>704</v>
      </c>
      <c r="B107" s="84" t="s">
        <v>705</v>
      </c>
      <c r="C107" s="349">
        <v>60</v>
      </c>
      <c r="D107" s="304"/>
      <c r="E107" s="88">
        <f>'КОНТЕН ПЛАН'!C104+'КОНТЕН ПЛАН'!C105+'КОНТЕН ПЛАН'!C106+'КОНТЕН ПЛАН'!C107+'КОНТЕН ПЛАН'!C108+'КОНТЕН ПЛАН'!C109+'КОНТЕН ПЛАН'!C112</f>
        <v>0</v>
      </c>
      <c r="F107" s="88"/>
      <c r="G107" s="77"/>
    </row>
    <row r="108" spans="1:7" ht="34.15" customHeight="1" x14ac:dyDescent="0.2">
      <c r="A108" s="81" t="s">
        <v>706</v>
      </c>
      <c r="B108" s="84" t="s">
        <v>707</v>
      </c>
      <c r="C108" s="349">
        <v>61</v>
      </c>
      <c r="D108" s="304"/>
      <c r="E108" s="88">
        <f>'КОНТЕН ПЛАН'!C110+'КОНТЕН ПЛАН'!C111-'КОНТЕН ПЛАН'!D113</f>
        <v>0</v>
      </c>
      <c r="F108" s="88"/>
      <c r="G108" s="77"/>
    </row>
    <row r="109" spans="1:7" ht="33" customHeight="1" x14ac:dyDescent="0.2">
      <c r="A109" s="450">
        <v>53</v>
      </c>
      <c r="B109" s="454" t="s">
        <v>708</v>
      </c>
      <c r="C109" s="451">
        <v>62</v>
      </c>
      <c r="D109" s="448"/>
      <c r="E109" s="449">
        <f>'КОНТЕН ПЛАН'!C188</f>
        <v>0</v>
      </c>
      <c r="F109" s="449"/>
      <c r="G109" s="441"/>
    </row>
    <row r="110" spans="1:7" x14ac:dyDescent="0.2">
      <c r="A110" s="450"/>
      <c r="B110" s="454"/>
      <c r="C110" s="452"/>
      <c r="D110" s="448"/>
      <c r="E110" s="449"/>
      <c r="F110" s="449"/>
      <c r="G110" s="441"/>
    </row>
    <row r="111" spans="1:7" ht="33" customHeight="1" x14ac:dyDescent="0.2">
      <c r="A111" s="81">
        <v>54</v>
      </c>
      <c r="B111" s="85" t="s">
        <v>709</v>
      </c>
      <c r="C111" s="349">
        <v>63</v>
      </c>
      <c r="D111" s="304"/>
      <c r="E111" s="331">
        <f>E27+E70+E76+E84+E109</f>
        <v>0</v>
      </c>
      <c r="F111" s="331">
        <f>F27+F70+F76+F84+F109</f>
        <v>0</v>
      </c>
      <c r="G111" s="77"/>
    </row>
    <row r="112" spans="1:7" ht="39.6" customHeight="1" x14ac:dyDescent="0.2">
      <c r="A112" s="81">
        <v>55</v>
      </c>
      <c r="B112" s="85" t="s">
        <v>710</v>
      </c>
      <c r="C112" s="349">
        <v>64</v>
      </c>
      <c r="D112" s="304"/>
      <c r="E112" s="88">
        <f>'КОНТЕН ПЛАН'!C570</f>
        <v>0</v>
      </c>
      <c r="F112" s="88"/>
      <c r="G112" s="77"/>
    </row>
    <row r="113" spans="1:7" ht="24.6" customHeight="1" x14ac:dyDescent="0.2">
      <c r="A113" s="450">
        <v>56</v>
      </c>
      <c r="B113" s="446" t="s">
        <v>711</v>
      </c>
      <c r="C113" s="451">
        <v>65</v>
      </c>
      <c r="D113" s="448"/>
      <c r="E113" s="453">
        <f>E116+E117-E118-E119+E120+E121+E125-E126+E127-E128</f>
        <v>0</v>
      </c>
      <c r="F113" s="453">
        <f>F116+F117-F118-F119+F120+F121+F125-F126+F127-F128</f>
        <v>0</v>
      </c>
      <c r="G113" s="441"/>
    </row>
    <row r="114" spans="1:7" ht="11.1" customHeight="1" x14ac:dyDescent="0.2">
      <c r="A114" s="450"/>
      <c r="B114" s="446"/>
      <c r="C114" s="452"/>
      <c r="D114" s="448"/>
      <c r="E114" s="453"/>
      <c r="F114" s="453"/>
      <c r="G114" s="441"/>
    </row>
    <row r="115" spans="1:7" ht="25.35" customHeight="1" x14ac:dyDescent="0.2">
      <c r="A115" s="450"/>
      <c r="B115" s="446"/>
      <c r="C115" s="452"/>
      <c r="D115" s="448"/>
      <c r="E115" s="453"/>
      <c r="F115" s="453"/>
      <c r="G115" s="441"/>
    </row>
    <row r="116" spans="1:7" ht="34.15" customHeight="1" x14ac:dyDescent="0.2">
      <c r="A116" s="81">
        <v>57</v>
      </c>
      <c r="B116" s="85" t="s">
        <v>712</v>
      </c>
      <c r="C116" s="349">
        <v>66</v>
      </c>
      <c r="D116" s="304"/>
      <c r="E116" s="88">
        <f>'КОНТЕН ПЛАН'!D537</f>
        <v>0</v>
      </c>
      <c r="F116" s="88"/>
      <c r="G116" s="77"/>
    </row>
    <row r="117" spans="1:7" ht="34.15" customHeight="1" x14ac:dyDescent="0.2">
      <c r="A117" s="81">
        <v>58</v>
      </c>
      <c r="B117" s="85" t="s">
        <v>713</v>
      </c>
      <c r="C117" s="349">
        <v>67</v>
      </c>
      <c r="D117" s="304"/>
      <c r="E117" s="88">
        <f>'КОНТЕН ПЛАН'!D544</f>
        <v>0</v>
      </c>
      <c r="F117" s="88"/>
      <c r="G117" s="77"/>
    </row>
    <row r="118" spans="1:7" ht="34.15" customHeight="1" x14ac:dyDescent="0.2">
      <c r="A118" s="81">
        <v>59</v>
      </c>
      <c r="B118" s="85" t="s">
        <v>714</v>
      </c>
      <c r="C118" s="349">
        <v>68</v>
      </c>
      <c r="D118" s="304"/>
      <c r="E118" s="88">
        <f>'КОНТЕН ПЛАН'!D539</f>
        <v>0</v>
      </c>
      <c r="F118" s="88"/>
      <c r="G118" s="77"/>
    </row>
    <row r="119" spans="1:7" ht="34.15" customHeight="1" x14ac:dyDescent="0.2">
      <c r="A119" s="81">
        <v>60</v>
      </c>
      <c r="B119" s="85" t="s">
        <v>715</v>
      </c>
      <c r="C119" s="349">
        <v>69</v>
      </c>
      <c r="D119" s="304"/>
      <c r="E119" s="88">
        <f>'КОНТЕН ПЛАН'!D538</f>
        <v>0</v>
      </c>
      <c r="F119" s="88"/>
      <c r="G119" s="77"/>
    </row>
    <row r="120" spans="1:7" ht="60" x14ac:dyDescent="0.2">
      <c r="A120" s="81">
        <v>61</v>
      </c>
      <c r="B120" s="85" t="s">
        <v>716</v>
      </c>
      <c r="C120" s="349">
        <v>70</v>
      </c>
      <c r="D120" s="304"/>
      <c r="E120" s="88">
        <f>'КОНТЕН ПЛАН'!D551</f>
        <v>0</v>
      </c>
      <c r="F120" s="88"/>
      <c r="G120" s="77"/>
    </row>
    <row r="121" spans="1:7" ht="27" customHeight="1" x14ac:dyDescent="0.2">
      <c r="A121" s="81">
        <v>62</v>
      </c>
      <c r="B121" s="85" t="s">
        <v>717</v>
      </c>
      <c r="C121" s="349">
        <v>71</v>
      </c>
      <c r="D121" s="304"/>
      <c r="E121" s="331">
        <f>E122+E123+E124</f>
        <v>0</v>
      </c>
      <c r="F121" s="331">
        <f>F122+F123+F124</f>
        <v>0</v>
      </c>
      <c r="G121" s="77"/>
    </row>
    <row r="122" spans="1:7" ht="25.35" customHeight="1" x14ac:dyDescent="0.2">
      <c r="A122" s="81">
        <v>63</v>
      </c>
      <c r="B122" s="84" t="s">
        <v>718</v>
      </c>
      <c r="C122" s="349">
        <v>72</v>
      </c>
      <c r="D122" s="304"/>
      <c r="E122" s="88">
        <f>'КОНТЕН ПЛАН'!D552</f>
        <v>0</v>
      </c>
      <c r="F122" s="88"/>
      <c r="G122" s="77"/>
    </row>
    <row r="123" spans="1:7" ht="23.65" customHeight="1" x14ac:dyDescent="0.2">
      <c r="A123" s="81">
        <v>64</v>
      </c>
      <c r="B123" s="84" t="s">
        <v>606</v>
      </c>
      <c r="C123" s="349">
        <v>73</v>
      </c>
      <c r="D123" s="304"/>
      <c r="E123" s="88">
        <f>'КОНТЕН ПЛАН'!D553</f>
        <v>0</v>
      </c>
      <c r="F123" s="88"/>
      <c r="G123" s="77"/>
    </row>
    <row r="124" spans="1:7" ht="25.35" customHeight="1" x14ac:dyDescent="0.2">
      <c r="A124" s="81">
        <v>65</v>
      </c>
      <c r="B124" s="84" t="s">
        <v>607</v>
      </c>
      <c r="C124" s="349">
        <v>74</v>
      </c>
      <c r="D124" s="308"/>
      <c r="E124" s="88">
        <f>'КОНТЕН ПЛАН'!D554</f>
        <v>0</v>
      </c>
      <c r="F124" s="88"/>
      <c r="G124" s="77"/>
    </row>
    <row r="125" spans="1:7" ht="22.35" customHeight="1" x14ac:dyDescent="0.2">
      <c r="A125" s="81">
        <v>66</v>
      </c>
      <c r="B125" s="85" t="s">
        <v>719</v>
      </c>
      <c r="C125" s="349">
        <v>75</v>
      </c>
      <c r="D125" s="308"/>
      <c r="E125" s="88">
        <f>'КОНТЕН ПЛАН'!D556+'КОНТЕН ПЛАН'!D558</f>
        <v>0</v>
      </c>
      <c r="F125" s="88"/>
      <c r="G125" s="77"/>
    </row>
    <row r="126" spans="1:7" ht="22.35" customHeight="1" x14ac:dyDescent="0.2">
      <c r="A126" s="81">
        <v>67</v>
      </c>
      <c r="B126" s="85" t="s">
        <v>720</v>
      </c>
      <c r="C126" s="349">
        <v>76</v>
      </c>
      <c r="D126" s="308"/>
      <c r="E126" s="88">
        <f>'КОНТЕН ПЛАН'!C560</f>
        <v>0</v>
      </c>
      <c r="F126" s="88"/>
      <c r="G126" s="77"/>
    </row>
    <row r="127" spans="1:7" ht="28.35" customHeight="1" x14ac:dyDescent="0.2">
      <c r="A127" s="81">
        <v>68</v>
      </c>
      <c r="B127" s="85" t="s">
        <v>721</v>
      </c>
      <c r="C127" s="349">
        <v>77</v>
      </c>
      <c r="D127" s="308"/>
      <c r="E127" s="331">
        <f>'КОНТЕН ПЛАН'!D557</f>
        <v>0</v>
      </c>
      <c r="F127" s="331"/>
      <c r="G127" s="77"/>
    </row>
    <row r="128" spans="1:7" ht="24" customHeight="1" x14ac:dyDescent="0.2">
      <c r="A128" s="81">
        <v>69</v>
      </c>
      <c r="B128" s="85" t="s">
        <v>722</v>
      </c>
      <c r="C128" s="349">
        <v>78</v>
      </c>
      <c r="D128" s="308"/>
      <c r="E128" s="331">
        <f>'КОНТЕН ПЛАН'!C561</f>
        <v>0</v>
      </c>
      <c r="F128" s="331"/>
      <c r="G128" s="77"/>
    </row>
    <row r="129" spans="1:7" ht="34.15" customHeight="1" x14ac:dyDescent="0.2">
      <c r="A129" s="81">
        <v>70</v>
      </c>
      <c r="B129" s="85" t="s">
        <v>723</v>
      </c>
      <c r="C129" s="349">
        <v>79</v>
      </c>
      <c r="D129" s="308"/>
      <c r="E129" s="88"/>
      <c r="F129" s="88"/>
      <c r="G129" s="77"/>
    </row>
    <row r="130" spans="1:7" ht="34.15" customHeight="1" x14ac:dyDescent="0.2">
      <c r="A130" s="81">
        <v>71</v>
      </c>
      <c r="B130" s="85" t="s">
        <v>724</v>
      </c>
      <c r="C130" s="349">
        <v>80</v>
      </c>
      <c r="D130" s="308"/>
      <c r="E130" s="88">
        <f>'КОНТЕН ПЛАН'!D564</f>
        <v>0</v>
      </c>
      <c r="F130" s="88"/>
      <c r="G130" s="77"/>
    </row>
    <row r="131" spans="1:7" ht="15" customHeight="1" x14ac:dyDescent="0.2">
      <c r="A131" s="445" t="s">
        <v>640</v>
      </c>
      <c r="B131" s="445" t="s">
        <v>641</v>
      </c>
      <c r="C131" s="445" t="s">
        <v>642</v>
      </c>
      <c r="D131" s="445" t="s">
        <v>643</v>
      </c>
      <c r="E131" s="450" t="s">
        <v>644</v>
      </c>
      <c r="F131" s="450"/>
      <c r="G131" s="77"/>
    </row>
    <row r="132" spans="1:7" ht="15" customHeight="1" x14ac:dyDescent="0.2">
      <c r="A132" s="445"/>
      <c r="B132" s="445"/>
      <c r="C132" s="445"/>
      <c r="D132" s="445"/>
      <c r="E132" s="445" t="s">
        <v>6</v>
      </c>
      <c r="F132" s="445" t="s">
        <v>645</v>
      </c>
      <c r="G132" s="77"/>
    </row>
    <row r="133" spans="1:7" ht="15" customHeight="1" x14ac:dyDescent="0.2">
      <c r="A133" s="445"/>
      <c r="B133" s="445"/>
      <c r="C133" s="445"/>
      <c r="D133" s="445"/>
      <c r="E133" s="445"/>
      <c r="F133" s="445"/>
      <c r="G133" s="77"/>
    </row>
    <row r="134" spans="1:7" ht="15" customHeight="1" x14ac:dyDescent="0.2">
      <c r="A134" s="445"/>
      <c r="B134" s="445"/>
      <c r="C134" s="445"/>
      <c r="D134" s="445"/>
      <c r="E134" s="445"/>
      <c r="F134" s="445"/>
      <c r="G134" s="77"/>
    </row>
    <row r="135" spans="1:7" ht="15" customHeight="1" x14ac:dyDescent="0.2">
      <c r="A135" s="78">
        <v>1</v>
      </c>
      <c r="B135" s="79">
        <v>2</v>
      </c>
      <c r="C135" s="79">
        <v>3</v>
      </c>
      <c r="D135" s="79">
        <v>4</v>
      </c>
      <c r="E135" s="79">
        <v>5</v>
      </c>
      <c r="F135" s="79">
        <v>6</v>
      </c>
      <c r="G135" s="77"/>
    </row>
    <row r="136" spans="1:7" ht="34.15" customHeight="1" x14ac:dyDescent="0.2">
      <c r="A136" s="81">
        <v>72</v>
      </c>
      <c r="B136" s="89" t="s">
        <v>725</v>
      </c>
      <c r="C136" s="349">
        <v>81</v>
      </c>
      <c r="D136" s="304"/>
      <c r="E136" s="331">
        <f>E137+E140+E150</f>
        <v>0</v>
      </c>
      <c r="F136" s="331">
        <f>F137+F140+F150</f>
        <v>0</v>
      </c>
      <c r="G136" s="86"/>
    </row>
    <row r="137" spans="1:7" ht="34.15" customHeight="1" x14ac:dyDescent="0.2">
      <c r="A137" s="81">
        <v>73</v>
      </c>
      <c r="B137" s="85" t="s">
        <v>726</v>
      </c>
      <c r="C137" s="349">
        <v>82</v>
      </c>
      <c r="D137" s="304"/>
      <c r="E137" s="331">
        <f>E138+E139</f>
        <v>0</v>
      </c>
      <c r="F137" s="331">
        <f>F138+F139</f>
        <v>0</v>
      </c>
      <c r="G137" s="77"/>
    </row>
    <row r="138" spans="1:7" ht="34.15" customHeight="1" x14ac:dyDescent="0.2">
      <c r="A138" s="81">
        <v>74</v>
      </c>
      <c r="B138" s="84" t="s">
        <v>727</v>
      </c>
      <c r="C138" s="349">
        <v>83</v>
      </c>
      <c r="D138" s="304"/>
      <c r="E138" s="88">
        <f>'КОНТЕН ПЛАН'!D245</f>
        <v>0</v>
      </c>
      <c r="F138" s="88"/>
      <c r="G138" s="77"/>
    </row>
    <row r="139" spans="1:7" ht="34.15" customHeight="1" x14ac:dyDescent="0.2">
      <c r="A139" s="81">
        <v>75</v>
      </c>
      <c r="B139" s="84" t="s">
        <v>728</v>
      </c>
      <c r="C139" s="349">
        <v>84</v>
      </c>
      <c r="D139" s="304"/>
      <c r="E139" s="88">
        <f>'КОНТЕН ПЛАН'!D242+'КОНТЕН ПЛАН'!D243+'КОНТЕН ПЛАН'!D244+'КОНТЕН ПЛАН'!D246</f>
        <v>0</v>
      </c>
      <c r="F139" s="88"/>
      <c r="G139" s="77"/>
    </row>
    <row r="140" spans="1:7" ht="34.15" customHeight="1" x14ac:dyDescent="0.2">
      <c r="A140" s="81">
        <v>76</v>
      </c>
      <c r="B140" s="84" t="s">
        <v>729</v>
      </c>
      <c r="C140" s="349">
        <v>85</v>
      </c>
      <c r="D140" s="304"/>
      <c r="E140" s="331">
        <f>SUM(E141:E148)</f>
        <v>0</v>
      </c>
      <c r="F140" s="331">
        <f>SUM(F141:F148)</f>
        <v>0</v>
      </c>
      <c r="G140" s="77"/>
    </row>
    <row r="141" spans="1:7" ht="34.15" customHeight="1" x14ac:dyDescent="0.2">
      <c r="A141" s="81">
        <v>77</v>
      </c>
      <c r="B141" s="84" t="s">
        <v>730</v>
      </c>
      <c r="C141" s="349">
        <v>86</v>
      </c>
      <c r="D141" s="304"/>
      <c r="E141" s="88">
        <f>'КОНТЕН ПЛАН'!D248+'КОНТЕН ПЛАН'!D249</f>
        <v>0</v>
      </c>
      <c r="F141" s="88"/>
      <c r="G141" s="77"/>
    </row>
    <row r="142" spans="1:7" ht="34.15" customHeight="1" x14ac:dyDescent="0.2">
      <c r="A142" s="81">
        <v>78</v>
      </c>
      <c r="B142" s="84" t="s">
        <v>731</v>
      </c>
      <c r="C142" s="349">
        <v>87</v>
      </c>
      <c r="D142" s="304"/>
      <c r="E142" s="88">
        <f>'КОНТЕН ПЛАН'!D250+'КОНТЕН ПЛАН'!D251</f>
        <v>0</v>
      </c>
      <c r="F142" s="88"/>
      <c r="G142" s="77"/>
    </row>
    <row r="143" spans="1:7" ht="34.15" customHeight="1" x14ac:dyDescent="0.2">
      <c r="A143" s="81">
        <v>79</v>
      </c>
      <c r="B143" s="84" t="s">
        <v>732</v>
      </c>
      <c r="C143" s="349">
        <v>88</v>
      </c>
      <c r="D143" s="304"/>
      <c r="E143" s="88">
        <f>'КОНТЕН ПЛАН'!D252</f>
        <v>0</v>
      </c>
      <c r="F143" s="88"/>
      <c r="G143" s="77"/>
    </row>
    <row r="144" spans="1:7" ht="34.15" customHeight="1" x14ac:dyDescent="0.2">
      <c r="A144" s="81">
        <v>80</v>
      </c>
      <c r="B144" s="84" t="s">
        <v>733</v>
      </c>
      <c r="C144" s="349">
        <v>89</v>
      </c>
      <c r="D144" s="304"/>
      <c r="E144" s="88">
        <f>'КОНТЕН ПЛАН'!D253</f>
        <v>0</v>
      </c>
      <c r="F144" s="88"/>
      <c r="G144" s="77"/>
    </row>
    <row r="145" spans="1:7" ht="34.15" customHeight="1" x14ac:dyDescent="0.2">
      <c r="A145" s="81">
        <v>81</v>
      </c>
      <c r="B145" s="84" t="s">
        <v>734</v>
      </c>
      <c r="C145" s="349">
        <v>90</v>
      </c>
      <c r="D145" s="304"/>
      <c r="E145" s="88">
        <f>'КОНТЕН ПЛАН'!D254</f>
        <v>0</v>
      </c>
      <c r="F145" s="88"/>
      <c r="G145" s="77"/>
    </row>
    <row r="146" spans="1:7" ht="34.15" customHeight="1" x14ac:dyDescent="0.2">
      <c r="A146" s="81">
        <v>82</v>
      </c>
      <c r="B146" s="84" t="s">
        <v>735</v>
      </c>
      <c r="C146" s="349">
        <v>91</v>
      </c>
      <c r="D146" s="304"/>
      <c r="E146" s="88">
        <f>'КОНТЕН ПЛАН'!D255</f>
        <v>0</v>
      </c>
      <c r="F146" s="88"/>
      <c r="G146" s="77"/>
    </row>
    <row r="147" spans="1:7" ht="34.15" customHeight="1" x14ac:dyDescent="0.2">
      <c r="A147" s="81">
        <v>83</v>
      </c>
      <c r="B147" s="84" t="s">
        <v>736</v>
      </c>
      <c r="C147" s="349">
        <v>92</v>
      </c>
      <c r="D147" s="304"/>
      <c r="E147" s="88">
        <f>'КОНТЕН ПЛАН'!D256</f>
        <v>0</v>
      </c>
      <c r="F147" s="88"/>
      <c r="G147" s="77"/>
    </row>
    <row r="148" spans="1:7" ht="34.15" customHeight="1" x14ac:dyDescent="0.2">
      <c r="A148" s="81">
        <v>84</v>
      </c>
      <c r="B148" s="84" t="s">
        <v>737</v>
      </c>
      <c r="C148" s="349">
        <v>93</v>
      </c>
      <c r="D148" s="304"/>
      <c r="E148" s="88">
        <f>'КОНТЕН ПЛАН'!D257:D257</f>
        <v>0</v>
      </c>
      <c r="F148" s="88"/>
      <c r="G148" s="77"/>
    </row>
    <row r="149" spans="1:7" ht="34.15" customHeight="1" x14ac:dyDescent="0.2">
      <c r="A149" s="81">
        <v>85</v>
      </c>
      <c r="B149" s="85" t="s">
        <v>738</v>
      </c>
      <c r="C149" s="349">
        <v>94</v>
      </c>
      <c r="D149" s="304"/>
      <c r="E149" s="88">
        <f>'КОНТЕН ПЛАН'!D258</f>
        <v>0</v>
      </c>
      <c r="F149" s="88"/>
      <c r="G149" s="77"/>
    </row>
    <row r="150" spans="1:7" ht="34.15" customHeight="1" x14ac:dyDescent="0.2">
      <c r="A150" s="81">
        <v>86</v>
      </c>
      <c r="B150" s="85" t="s">
        <v>739</v>
      </c>
      <c r="C150" s="349">
        <v>95</v>
      </c>
      <c r="D150" s="304"/>
      <c r="E150" s="331">
        <f>SUM(E151:E158)+E164+E165+E166+E167+E168</f>
        <v>0</v>
      </c>
      <c r="F150" s="331">
        <f>SUM(F151:F158)+F164+F165+F166+F167+F168</f>
        <v>0</v>
      </c>
      <c r="G150" s="77"/>
    </row>
    <row r="151" spans="1:7" ht="23.1" customHeight="1" x14ac:dyDescent="0.2">
      <c r="A151" s="81">
        <v>87</v>
      </c>
      <c r="B151" s="84" t="s">
        <v>740</v>
      </c>
      <c r="C151" s="349">
        <v>96</v>
      </c>
      <c r="D151" s="304"/>
      <c r="E151" s="88">
        <f>'КОНТЕН ПЛАН'!D198</f>
        <v>0</v>
      </c>
      <c r="F151" s="88"/>
      <c r="G151" s="77"/>
    </row>
    <row r="152" spans="1:7" ht="24" customHeight="1" x14ac:dyDescent="0.2">
      <c r="A152" s="81">
        <v>88</v>
      </c>
      <c r="B152" s="84" t="s">
        <v>731</v>
      </c>
      <c r="C152" s="349">
        <v>97</v>
      </c>
      <c r="D152" s="304"/>
      <c r="E152" s="88">
        <f>'КОНТЕН ПЛАН'!D199+'КОНТЕН ПЛАН'!D200+'КОНТЕН ПЛАН'!D203+'КОНТЕН ПЛАН'!D204+'КОНТЕН ПЛАН'!D205</f>
        <v>0</v>
      </c>
      <c r="F152" s="88"/>
      <c r="G152" s="77"/>
    </row>
    <row r="153" spans="1:7" ht="27" customHeight="1" x14ac:dyDescent="0.2">
      <c r="A153" s="81">
        <v>89</v>
      </c>
      <c r="B153" s="84" t="s">
        <v>732</v>
      </c>
      <c r="C153" s="349">
        <v>98</v>
      </c>
      <c r="D153" s="304"/>
      <c r="E153" s="88">
        <f>'КОНТЕН ПЛАН'!D201+'КОНТЕН ПЛАН'!D202</f>
        <v>0</v>
      </c>
      <c r="F153" s="88"/>
      <c r="G153" s="77"/>
    </row>
    <row r="154" spans="1:7" ht="34.15" customHeight="1" x14ac:dyDescent="0.2">
      <c r="A154" s="81">
        <v>90</v>
      </c>
      <c r="B154" s="84" t="s">
        <v>741</v>
      </c>
      <c r="C154" s="349">
        <v>99</v>
      </c>
      <c r="D154" s="304"/>
      <c r="E154" s="88">
        <f>'КОНТЕН ПЛАН'!D211</f>
        <v>0</v>
      </c>
      <c r="F154" s="88"/>
      <c r="G154" s="77"/>
    </row>
    <row r="155" spans="1:7" ht="28.35" customHeight="1" x14ac:dyDescent="0.2">
      <c r="A155" s="81">
        <v>91</v>
      </c>
      <c r="B155" s="84" t="s">
        <v>742</v>
      </c>
      <c r="C155" s="349">
        <v>100</v>
      </c>
      <c r="D155" s="304"/>
      <c r="E155" s="88">
        <f>'КОНТЕН ПЛАН'!D222</f>
        <v>0</v>
      </c>
      <c r="F155" s="88"/>
      <c r="G155" s="77"/>
    </row>
    <row r="156" spans="1:7" ht="28.35" customHeight="1" x14ac:dyDescent="0.2">
      <c r="A156" s="81">
        <v>92</v>
      </c>
      <c r="B156" s="84" t="s">
        <v>743</v>
      </c>
      <c r="C156" s="349">
        <v>101</v>
      </c>
      <c r="D156" s="304"/>
      <c r="E156" s="88">
        <f>'КОНТЕН ПЛАН'!D207+'КОНТЕН ПЛАН'!D208+'КОНТЕН ПЛАН'!D210+'КОНТЕН ПЛАН'!D212+'КОНТЕН ПЛАН'!D213</f>
        <v>0</v>
      </c>
      <c r="F156" s="88"/>
      <c r="G156" s="77"/>
    </row>
    <row r="157" spans="1:7" ht="27" customHeight="1" x14ac:dyDescent="0.2">
      <c r="A157" s="81">
        <v>93</v>
      </c>
      <c r="B157" s="84" t="s">
        <v>744</v>
      </c>
      <c r="C157" s="349">
        <v>102</v>
      </c>
      <c r="D157" s="304"/>
      <c r="E157" s="88">
        <f>'КОНТЕН ПЛАН'!D229</f>
        <v>0</v>
      </c>
      <c r="F157" s="88"/>
      <c r="G157" s="77"/>
    </row>
    <row r="158" spans="1:7" ht="34.15" customHeight="1" x14ac:dyDescent="0.2">
      <c r="A158" s="81">
        <v>94</v>
      </c>
      <c r="B158" s="84" t="s">
        <v>745</v>
      </c>
      <c r="C158" s="90">
        <v>103</v>
      </c>
      <c r="D158" s="304"/>
      <c r="E158" s="88">
        <f>'КОНТЕН ПЛАН'!D232+'КОНТЕН ПЛАН'!D233</f>
        <v>0</v>
      </c>
      <c r="F158" s="88"/>
      <c r="G158" s="77"/>
    </row>
    <row r="159" spans="1:7" ht="19.5" customHeight="1" x14ac:dyDescent="0.2">
      <c r="A159" s="445" t="s">
        <v>640</v>
      </c>
      <c r="B159" s="445" t="s">
        <v>641</v>
      </c>
      <c r="C159" s="445" t="s">
        <v>642</v>
      </c>
      <c r="D159" s="445" t="s">
        <v>643</v>
      </c>
      <c r="E159" s="450" t="s">
        <v>644</v>
      </c>
      <c r="F159" s="450"/>
      <c r="G159" s="77"/>
    </row>
    <row r="160" spans="1:7" ht="19.5" customHeight="1" x14ac:dyDescent="0.2">
      <c r="A160" s="445"/>
      <c r="B160" s="445"/>
      <c r="C160" s="445"/>
      <c r="D160" s="445"/>
      <c r="E160" s="445" t="s">
        <v>6</v>
      </c>
      <c r="F160" s="445" t="s">
        <v>645</v>
      </c>
      <c r="G160" s="77"/>
    </row>
    <row r="161" spans="1:7" ht="19.5" customHeight="1" x14ac:dyDescent="0.2">
      <c r="A161" s="445"/>
      <c r="B161" s="445"/>
      <c r="C161" s="445"/>
      <c r="D161" s="445"/>
      <c r="E161" s="445"/>
      <c r="F161" s="445"/>
      <c r="G161" s="77"/>
    </row>
    <row r="162" spans="1:7" ht="19.5" customHeight="1" x14ac:dyDescent="0.2">
      <c r="A162" s="445"/>
      <c r="B162" s="445"/>
      <c r="C162" s="445"/>
      <c r="D162" s="445"/>
      <c r="E162" s="445"/>
      <c r="F162" s="445"/>
      <c r="G162" s="77"/>
    </row>
    <row r="163" spans="1:7" ht="19.5" customHeight="1" x14ac:dyDescent="0.2">
      <c r="A163" s="78">
        <v>1</v>
      </c>
      <c r="B163" s="79">
        <v>2</v>
      </c>
      <c r="C163" s="79">
        <v>3</v>
      </c>
      <c r="D163" s="79">
        <v>4</v>
      </c>
      <c r="E163" s="79">
        <v>5</v>
      </c>
      <c r="F163" s="79">
        <v>6</v>
      </c>
      <c r="G163" s="77"/>
    </row>
    <row r="164" spans="1:7" ht="34.15" customHeight="1" x14ac:dyDescent="0.2">
      <c r="A164" s="81">
        <v>95</v>
      </c>
      <c r="B164" s="84" t="s">
        <v>734</v>
      </c>
      <c r="C164" s="90">
        <v>104</v>
      </c>
      <c r="D164" s="304"/>
      <c r="E164" s="88">
        <f>'КОНТЕН ПЛАН'!D234+'КОНТЕН ПЛАН'!D235</f>
        <v>0</v>
      </c>
      <c r="F164" s="88"/>
      <c r="G164" s="77"/>
    </row>
    <row r="165" spans="1:7" ht="34.15" customHeight="1" x14ac:dyDescent="0.2">
      <c r="A165" s="81">
        <v>96</v>
      </c>
      <c r="B165" s="84" t="s">
        <v>735</v>
      </c>
      <c r="C165" s="90">
        <v>105</v>
      </c>
      <c r="D165" s="304"/>
      <c r="E165" s="88">
        <f>'КОНТЕН ПЛАН'!D236</f>
        <v>0</v>
      </c>
      <c r="F165" s="88"/>
      <c r="G165" s="77"/>
    </row>
    <row r="166" spans="1:7" ht="34.15" customHeight="1" x14ac:dyDescent="0.2">
      <c r="A166" s="81">
        <v>97</v>
      </c>
      <c r="B166" s="84" t="s">
        <v>746</v>
      </c>
      <c r="C166" s="90">
        <v>106</v>
      </c>
      <c r="D166" s="304"/>
      <c r="E166" s="88">
        <f>'КОНТЕН ПЛАН'!D227</f>
        <v>0</v>
      </c>
      <c r="F166" s="88"/>
      <c r="G166" s="77"/>
    </row>
    <row r="167" spans="1:7" ht="34.15" customHeight="1" x14ac:dyDescent="0.2">
      <c r="A167" s="81">
        <v>98</v>
      </c>
      <c r="B167" s="84" t="s">
        <v>736</v>
      </c>
      <c r="C167" s="90">
        <v>107</v>
      </c>
      <c r="D167" s="304"/>
      <c r="E167" s="88">
        <f>'КОНТЕН ПЛАН'!D237+'КОНТЕН ПЛАН'!D238+'КОНТЕН ПЛАН'!D240</f>
        <v>0</v>
      </c>
      <c r="F167" s="88"/>
      <c r="G167" s="77"/>
    </row>
    <row r="168" spans="1:7" ht="34.15" customHeight="1" x14ac:dyDescent="0.2">
      <c r="A168" s="81">
        <v>99</v>
      </c>
      <c r="B168" s="84" t="s">
        <v>747</v>
      </c>
      <c r="C168" s="90">
        <v>108</v>
      </c>
      <c r="D168" s="304"/>
      <c r="E168" s="88">
        <f>'КОНТЕН ПЛАН'!D209+'КОНТЕН ПЛАН'!D214+'КОНТЕН ПЛАН'!D215+'КОНТЕН ПЛАН'!D223+'КОНТЕН ПЛАН'!D224+'КОНТЕН ПЛАН'!D225+'КОНТЕН ПЛАН'!D226+'КОНТЕН ПЛАН'!D228+'КОНТЕН ПЛАН'!D230</f>
        <v>0</v>
      </c>
      <c r="F168" s="88"/>
      <c r="G168" s="77"/>
    </row>
    <row r="169" spans="1:7" ht="45" x14ac:dyDescent="0.2">
      <c r="A169" s="81">
        <v>100</v>
      </c>
      <c r="B169" s="85" t="s">
        <v>748</v>
      </c>
      <c r="C169" s="90">
        <v>109</v>
      </c>
      <c r="D169" s="304"/>
      <c r="E169" s="88">
        <f>'КОНТЕН ПЛАН'!D267</f>
        <v>0</v>
      </c>
      <c r="F169" s="88"/>
      <c r="G169" s="77"/>
    </row>
    <row r="170" spans="1:7" ht="50.25" customHeight="1" x14ac:dyDescent="0.2">
      <c r="A170" s="445">
        <v>101</v>
      </c>
      <c r="B170" s="446" t="s">
        <v>749</v>
      </c>
      <c r="C170" s="447">
        <v>110</v>
      </c>
      <c r="D170" s="448"/>
      <c r="E170" s="449">
        <f>'КОНТЕН ПЛАН'!D239</f>
        <v>0</v>
      </c>
      <c r="F170" s="449"/>
      <c r="G170" s="441"/>
    </row>
    <row r="171" spans="1:7" ht="15.75" hidden="1" customHeight="1" x14ac:dyDescent="0.2">
      <c r="A171" s="445"/>
      <c r="B171" s="446"/>
      <c r="C171" s="447"/>
      <c r="D171" s="448"/>
      <c r="E171" s="449"/>
      <c r="F171" s="449"/>
      <c r="G171" s="441"/>
    </row>
    <row r="172" spans="1:7" x14ac:dyDescent="0.2">
      <c r="A172" s="445"/>
      <c r="B172" s="446"/>
      <c r="C172" s="447"/>
      <c r="D172" s="448"/>
      <c r="E172" s="449"/>
      <c r="F172" s="449"/>
      <c r="G172" s="441"/>
    </row>
    <row r="173" spans="1:7" ht="45" x14ac:dyDescent="0.2">
      <c r="A173" s="91">
        <v>102</v>
      </c>
      <c r="B173" s="82" t="s">
        <v>750</v>
      </c>
      <c r="C173" s="90">
        <v>111</v>
      </c>
      <c r="D173" s="304"/>
      <c r="E173" s="331">
        <f>E113+E136+E149+E169+E170</f>
        <v>0</v>
      </c>
      <c r="F173" s="331">
        <f>F113+F136+F149+F169+F170</f>
        <v>0</v>
      </c>
      <c r="G173" s="77"/>
    </row>
    <row r="174" spans="1:7" ht="34.15" customHeight="1" x14ac:dyDescent="0.2">
      <c r="A174" s="91">
        <v>103</v>
      </c>
      <c r="B174" s="85" t="s">
        <v>751</v>
      </c>
      <c r="C174" s="90">
        <v>112</v>
      </c>
      <c r="D174" s="304"/>
      <c r="E174" s="88">
        <f>'КОНТЕН ПЛАН'!D576</f>
        <v>0</v>
      </c>
      <c r="F174" s="88"/>
      <c r="G174" s="77"/>
    </row>
    <row r="175" spans="1:7" ht="15" x14ac:dyDescent="0.2">
      <c r="A175" s="92"/>
      <c r="B175" s="93"/>
      <c r="C175" s="94"/>
      <c r="D175" s="94"/>
      <c r="E175" s="95"/>
      <c r="F175" s="95"/>
      <c r="G175" s="77"/>
    </row>
    <row r="176" spans="1:7" ht="15" x14ac:dyDescent="0.25">
      <c r="A176" s="442" t="s">
        <v>752</v>
      </c>
      <c r="B176" s="435"/>
      <c r="C176" s="96"/>
      <c r="D176" s="97"/>
      <c r="E176" s="439">
        <f>'ОСНОВНИ ПОДАТОЦИ ЗА ДРУШТВОТО'!C21</f>
        <v>0</v>
      </c>
      <c r="F176" s="439"/>
    </row>
    <row r="177" spans="1:6" ht="15" x14ac:dyDescent="0.25">
      <c r="A177" s="442" t="s">
        <v>753</v>
      </c>
      <c r="B177" s="435"/>
      <c r="C177" s="97"/>
      <c r="D177" s="97"/>
      <c r="E177" s="440"/>
      <c r="F177" s="440"/>
    </row>
    <row r="178" spans="1:6" ht="42" customHeight="1" x14ac:dyDescent="0.2">
      <c r="A178" s="443" t="s">
        <v>12</v>
      </c>
      <c r="B178" s="444"/>
      <c r="C178" s="98" t="s">
        <v>754</v>
      </c>
      <c r="D178" s="99"/>
      <c r="E178" s="432">
        <f>'ОСНОВНИ ПОДАТОЦИ ЗА ДРУШТВОТО'!C22</f>
        <v>0</v>
      </c>
      <c r="F178" s="432"/>
    </row>
    <row r="179" spans="1:6" ht="21.75" customHeight="1" x14ac:dyDescent="0.25">
      <c r="A179" s="100" t="s">
        <v>755</v>
      </c>
      <c r="B179" s="330"/>
      <c r="D179" s="100" t="s">
        <v>756</v>
      </c>
      <c r="E179" s="432">
        <f>'ОСНОВНИ ПОДАТОЦИ ЗА ДРУШТВОТО'!C23</f>
        <v>0</v>
      </c>
      <c r="F179" s="432"/>
    </row>
    <row r="180" spans="1:6" ht="20.65" customHeight="1" x14ac:dyDescent="0.25">
      <c r="A180" s="100" t="s">
        <v>756</v>
      </c>
      <c r="B180" s="101">
        <f>E179</f>
        <v>0</v>
      </c>
      <c r="D180" s="100" t="s">
        <v>13</v>
      </c>
      <c r="E180" s="433" t="str">
        <f>'ОСНОВНИ ПОДАТОЦИ ЗА ДРУШТВОТО'!C24</f>
        <v>31.12.2025</v>
      </c>
      <c r="F180" s="433"/>
    </row>
    <row r="181" spans="1:6" ht="22.35" customHeight="1" x14ac:dyDescent="0.25">
      <c r="A181" s="100" t="s">
        <v>757</v>
      </c>
      <c r="B181" s="328" t="str">
        <f>'ОСНОВНИ ПОДАТОЦИ ЗА ДРУШТВОТО'!C24</f>
        <v>31.12.2025</v>
      </c>
      <c r="C181" s="434" t="s">
        <v>10</v>
      </c>
      <c r="D181" s="435"/>
      <c r="E181" s="435"/>
      <c r="F181" s="435"/>
    </row>
    <row r="182" spans="1:6" ht="14.1" customHeight="1" x14ac:dyDescent="0.25">
      <c r="A182" s="7"/>
      <c r="B182" s="102"/>
      <c r="C182" s="332"/>
      <c r="D182" s="439">
        <f>'ОСНОВНИ ПОДАТОЦИ ЗА ДРУШТВОТО'!C20</f>
        <v>0</v>
      </c>
      <c r="E182" s="439"/>
      <c r="F182" s="439"/>
    </row>
    <row r="183" spans="1:6" ht="14.1" customHeight="1" x14ac:dyDescent="0.25">
      <c r="A183" s="7"/>
      <c r="B183" s="102"/>
      <c r="C183" s="97"/>
      <c r="D183" s="440"/>
      <c r="E183" s="440"/>
      <c r="F183" s="440"/>
    </row>
    <row r="184" spans="1:6" ht="15" x14ac:dyDescent="0.25">
      <c r="A184" s="7"/>
      <c r="D184" s="436"/>
      <c r="E184" s="437"/>
      <c r="F184" s="437"/>
    </row>
    <row r="185" spans="1:6" x14ac:dyDescent="0.2">
      <c r="C185" s="5" t="s">
        <v>755</v>
      </c>
      <c r="D185" s="438"/>
      <c r="E185" s="438"/>
      <c r="F185" s="438"/>
    </row>
  </sheetData>
  <mergeCells count="99">
    <mergeCell ref="C13:F13"/>
    <mergeCell ref="C15:F15"/>
    <mergeCell ref="C16:F16"/>
    <mergeCell ref="A22:A25"/>
    <mergeCell ref="B22:B25"/>
    <mergeCell ref="C22:C25"/>
    <mergeCell ref="D22:D25"/>
    <mergeCell ref="E22:F22"/>
    <mergeCell ref="E23:E25"/>
    <mergeCell ref="F23:F25"/>
    <mergeCell ref="C14:F14"/>
    <mergeCell ref="G23:G25"/>
    <mergeCell ref="A27:A29"/>
    <mergeCell ref="B27:B29"/>
    <mergeCell ref="C27:C29"/>
    <mergeCell ref="D27:D29"/>
    <mergeCell ref="E27:E29"/>
    <mergeCell ref="F27:F29"/>
    <mergeCell ref="G27:G29"/>
    <mergeCell ref="A41:A44"/>
    <mergeCell ref="B41:B44"/>
    <mergeCell ref="C41:C44"/>
    <mergeCell ref="D41:D44"/>
    <mergeCell ref="E41:F41"/>
    <mergeCell ref="E42:E44"/>
    <mergeCell ref="F42:F44"/>
    <mergeCell ref="G62:G64"/>
    <mergeCell ref="A71:A74"/>
    <mergeCell ref="B71:B74"/>
    <mergeCell ref="C71:C74"/>
    <mergeCell ref="D71:D74"/>
    <mergeCell ref="E71:F71"/>
    <mergeCell ref="E72:E74"/>
    <mergeCell ref="F72:F74"/>
    <mergeCell ref="A62:A64"/>
    <mergeCell ref="B62:B64"/>
    <mergeCell ref="C62:C64"/>
    <mergeCell ref="D62:D64"/>
    <mergeCell ref="E62:E64"/>
    <mergeCell ref="F62:F64"/>
    <mergeCell ref="G84:G86"/>
    <mergeCell ref="A101:A104"/>
    <mergeCell ref="B101:B104"/>
    <mergeCell ref="C101:C104"/>
    <mergeCell ref="D101:D104"/>
    <mergeCell ref="E101:F101"/>
    <mergeCell ref="E102:E104"/>
    <mergeCell ref="F102:F104"/>
    <mergeCell ref="A84:A86"/>
    <mergeCell ref="B84:B86"/>
    <mergeCell ref="C84:C86"/>
    <mergeCell ref="D84:D86"/>
    <mergeCell ref="E84:E86"/>
    <mergeCell ref="F84:F86"/>
    <mergeCell ref="G109:G110"/>
    <mergeCell ref="A113:A115"/>
    <mergeCell ref="B113:B115"/>
    <mergeCell ref="C113:C115"/>
    <mergeCell ref="D113:D115"/>
    <mergeCell ref="E113:E115"/>
    <mergeCell ref="F113:F115"/>
    <mergeCell ref="G113:G115"/>
    <mergeCell ref="A109:A110"/>
    <mergeCell ref="B109:B110"/>
    <mergeCell ref="C109:C110"/>
    <mergeCell ref="D109:D110"/>
    <mergeCell ref="E109:E110"/>
    <mergeCell ref="F109:F110"/>
    <mergeCell ref="A131:A134"/>
    <mergeCell ref="B131:B134"/>
    <mergeCell ref="C131:C134"/>
    <mergeCell ref="D131:D134"/>
    <mergeCell ref="E131:F131"/>
    <mergeCell ref="E132:E134"/>
    <mergeCell ref="F132:F134"/>
    <mergeCell ref="A159:A162"/>
    <mergeCell ref="B159:B162"/>
    <mergeCell ref="C159:C162"/>
    <mergeCell ref="D159:D162"/>
    <mergeCell ref="E159:F159"/>
    <mergeCell ref="E160:E162"/>
    <mergeCell ref="F160:F162"/>
    <mergeCell ref="G170:G172"/>
    <mergeCell ref="A176:B176"/>
    <mergeCell ref="E176:F177"/>
    <mergeCell ref="A177:B177"/>
    <mergeCell ref="A178:B178"/>
    <mergeCell ref="E178:F178"/>
    <mergeCell ref="A170:A172"/>
    <mergeCell ref="B170:B172"/>
    <mergeCell ref="C170:C172"/>
    <mergeCell ref="D170:D172"/>
    <mergeCell ref="E170:E172"/>
    <mergeCell ref="F170:F172"/>
    <mergeCell ref="E179:F179"/>
    <mergeCell ref="E180:F180"/>
    <mergeCell ref="C181:F181"/>
    <mergeCell ref="D184:F185"/>
    <mergeCell ref="D182:F183"/>
  </mergeCells>
  <pageMargins left="0.15748031496062992" right="0.15748031496062992" top="0.15748031496062992" bottom="0.15748031496062992" header="0.1181091426071741" footer="0.15748031496062992"/>
  <pageSetup paperSize="9" orientation="portrait" horizontalDpi="300" verticalDpi="300" r:id="rId1"/>
  <rowBreaks count="1" manualBreakCount="1">
    <brk id="40" max="16383" man="1"/>
  </rowBreaks>
  <drawing r:id="rId2"/>
  <legacyDrawing r:id="rId3"/>
  <oleObjects>
    <mc:AlternateContent xmlns:mc="http://schemas.openxmlformats.org/markup-compatibility/2006">
      <mc:Choice Requires="x14">
        <oleObject progId="Word.Document.12" shapeId="3073" r:id="rId4">
          <objectPr defaultSize="0" autoPict="0" r:id="rId5">
            <anchor moveWithCells="1">
              <from>
                <xdr:col>0</xdr:col>
                <xdr:colOff>28575</xdr:colOff>
                <xdr:row>1</xdr:row>
                <xdr:rowOff>47625</xdr:rowOff>
              </from>
              <to>
                <xdr:col>7</xdr:col>
                <xdr:colOff>28575</xdr:colOff>
                <xdr:row>12</xdr:row>
                <xdr:rowOff>57150</xdr:rowOff>
              </to>
            </anchor>
          </objectPr>
        </oleObject>
      </mc:Choice>
      <mc:Fallback>
        <oleObject progId="Word.Document.12" shapeId="3073" r:id="rId4"/>
      </mc:Fallback>
    </mc:AlternateContent>
  </oleObject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O181"/>
  <sheetViews>
    <sheetView showGridLines="0" topLeftCell="A155" workbookViewId="0">
      <selection activeCell="X115" sqref="X115"/>
    </sheetView>
  </sheetViews>
  <sheetFormatPr defaultColWidth="8.7109375" defaultRowHeight="14.25" x14ac:dyDescent="0.2"/>
  <cols>
    <col min="1" max="1" width="7.28515625" style="5" customWidth="1"/>
    <col min="2" max="2" width="41.7109375" style="5" customWidth="1"/>
    <col min="3" max="3" width="9.7109375" style="5" customWidth="1"/>
    <col min="4" max="4" width="7.7109375" style="5" customWidth="1"/>
    <col min="5" max="6" width="17.7109375" style="5" customWidth="1"/>
    <col min="7" max="7" width="6.28515625" style="5" customWidth="1"/>
    <col min="8" max="8" width="5.7109375" style="5" customWidth="1"/>
    <col min="9" max="9" width="5.42578125" style="5" customWidth="1"/>
    <col min="10" max="11" width="5.28515625" style="5" customWidth="1"/>
    <col min="12" max="12" width="8.7109375" style="5"/>
    <col min="13" max="13" width="4.28515625" style="5" customWidth="1"/>
    <col min="14" max="14" width="4.7109375" style="5" customWidth="1"/>
    <col min="15" max="15" width="7.28515625" style="5" bestFit="1" customWidth="1"/>
    <col min="16" max="17" width="4.7109375" style="5" customWidth="1"/>
    <col min="18" max="18" width="4.42578125" style="5" customWidth="1"/>
    <col min="19" max="19" width="5.28515625" style="5" customWidth="1"/>
    <col min="20" max="22" width="4.7109375" style="5" customWidth="1"/>
    <col min="23" max="23" width="5.28515625" style="5" customWidth="1"/>
    <col min="24" max="24" width="5" style="5" customWidth="1"/>
    <col min="25" max="25" width="5.28515625" style="5" customWidth="1"/>
    <col min="26" max="26" width="5.42578125" style="5" customWidth="1"/>
    <col min="27" max="27" width="4.7109375" style="5" customWidth="1"/>
    <col min="28" max="16384" width="8.7109375" style="5"/>
  </cols>
  <sheetData>
    <row r="1" spans="1:13" x14ac:dyDescent="0.2">
      <c r="F1" s="66" t="s">
        <v>758</v>
      </c>
    </row>
    <row r="3" spans="1:13" x14ac:dyDescent="0.2">
      <c r="F3" s="103"/>
    </row>
    <row r="4" spans="1:13" x14ac:dyDescent="0.2">
      <c r="B4" s="104"/>
      <c r="F4" s="103"/>
    </row>
    <row r="5" spans="1:13" x14ac:dyDescent="0.2">
      <c r="A5" s="66"/>
      <c r="F5" s="103"/>
    </row>
    <row r="6" spans="1:13" x14ac:dyDescent="0.2">
      <c r="F6" s="80"/>
      <c r="L6" s="484"/>
      <c r="M6" s="484"/>
    </row>
    <row r="7" spans="1:13" ht="15" customHeight="1" x14ac:dyDescent="0.2">
      <c r="L7" s="484"/>
      <c r="M7" s="484"/>
    </row>
    <row r="8" spans="1:13" ht="15" customHeight="1" x14ac:dyDescent="0.2">
      <c r="G8" s="80"/>
      <c r="H8" s="80"/>
      <c r="I8" s="80"/>
      <c r="J8" s="80"/>
      <c r="K8" s="80"/>
      <c r="L8" s="484"/>
      <c r="M8" s="484"/>
    </row>
    <row r="9" spans="1:13" ht="15" customHeight="1" x14ac:dyDescent="0.2">
      <c r="L9" s="484"/>
      <c r="M9" s="484"/>
    </row>
    <row r="11" spans="1:13" ht="16.5" customHeight="1" x14ac:dyDescent="0.2"/>
    <row r="12" spans="1:13" ht="16.5" customHeight="1" x14ac:dyDescent="0.2"/>
    <row r="13" spans="1:13" ht="14.65" customHeight="1" x14ac:dyDescent="0.25">
      <c r="A13" s="100"/>
      <c r="B13" s="7" t="s">
        <v>3</v>
      </c>
      <c r="C13" s="458" t="str">
        <f>'ОСНОВНИ ПОДАТОЦИ ЗА ДРУШТВОТО'!C8:O8</f>
        <v>ТЕСТ ДОО Скопје</v>
      </c>
      <c r="D13" s="458"/>
      <c r="E13" s="458"/>
      <c r="F13" s="458"/>
    </row>
    <row r="14" spans="1:13" ht="15" x14ac:dyDescent="0.25">
      <c r="A14" s="100"/>
      <c r="B14" s="7" t="s">
        <v>636</v>
      </c>
      <c r="C14" s="460">
        <f>'ОСНОВНИ ПОДАТОЦИ ЗА ДРУШТВОТО'!C9:O9</f>
        <v>0</v>
      </c>
      <c r="D14" s="460"/>
      <c r="E14" s="460"/>
      <c r="F14" s="460"/>
    </row>
    <row r="15" spans="1:13" ht="16.5" customHeight="1" x14ac:dyDescent="0.25">
      <c r="B15" s="7" t="s">
        <v>5</v>
      </c>
      <c r="C15" s="460" t="str">
        <f>'ОСНОВНИ ПОДАТОЦИ ЗА ДРУШТВОТО'!C12:O12</f>
        <v>test@gmail.com</v>
      </c>
      <c r="D15" s="460"/>
      <c r="E15" s="460"/>
      <c r="F15" s="461"/>
      <c r="L15" s="80"/>
      <c r="M15" s="80"/>
    </row>
    <row r="16" spans="1:13" ht="19.5" customHeight="1" x14ac:dyDescent="0.25">
      <c r="A16" s="100"/>
      <c r="B16" s="7" t="s">
        <v>637</v>
      </c>
      <c r="C16" s="462">
        <f>'ОСНОВНИ ПОДАТОЦИ ЗА ДРУШТВОТО'!C5:O5</f>
        <v>0</v>
      </c>
      <c r="D16" s="462"/>
      <c r="E16" s="462"/>
      <c r="F16" s="461"/>
    </row>
    <row r="17" spans="1:13" ht="16.5" customHeight="1" x14ac:dyDescent="0.25">
      <c r="A17" s="100" t="s">
        <v>759</v>
      </c>
      <c r="B17" s="482" t="s">
        <v>760</v>
      </c>
      <c r="C17" s="483"/>
      <c r="D17" s="483"/>
    </row>
    <row r="18" spans="1:13" ht="16.5" customHeight="1" x14ac:dyDescent="0.25">
      <c r="A18" s="7" t="s">
        <v>761</v>
      </c>
    </row>
    <row r="19" spans="1:13" ht="4.5" customHeight="1" x14ac:dyDescent="0.2">
      <c r="A19" s="100" t="s">
        <v>762</v>
      </c>
    </row>
    <row r="20" spans="1:13" ht="13.5" customHeight="1" x14ac:dyDescent="0.2">
      <c r="A20" s="100"/>
      <c r="B20" s="105" t="s">
        <v>1958</v>
      </c>
      <c r="C20" s="106"/>
    </row>
    <row r="21" spans="1:13" ht="4.5" hidden="1" customHeight="1" x14ac:dyDescent="0.2">
      <c r="A21" s="100"/>
    </row>
    <row r="22" spans="1:13" ht="14.25" customHeight="1" x14ac:dyDescent="0.2">
      <c r="A22" s="100"/>
      <c r="F22" s="5" t="s">
        <v>763</v>
      </c>
    </row>
    <row r="23" spans="1:13" ht="16.5" customHeight="1" x14ac:dyDescent="0.2">
      <c r="A23" s="445" t="s">
        <v>764</v>
      </c>
      <c r="B23" s="445" t="s">
        <v>765</v>
      </c>
      <c r="C23" s="445" t="s">
        <v>766</v>
      </c>
      <c r="D23" s="445" t="s">
        <v>643</v>
      </c>
      <c r="E23" s="446" t="s">
        <v>767</v>
      </c>
      <c r="F23" s="446"/>
    </row>
    <row r="24" spans="1:13" ht="16.5" customHeight="1" x14ac:dyDescent="0.2">
      <c r="A24" s="445"/>
      <c r="B24" s="445"/>
      <c r="C24" s="445"/>
      <c r="D24" s="445"/>
      <c r="E24" s="446"/>
      <c r="F24" s="446"/>
    </row>
    <row r="25" spans="1:13" ht="16.5" customHeight="1" x14ac:dyDescent="0.2">
      <c r="A25" s="445"/>
      <c r="B25" s="445"/>
      <c r="C25" s="445"/>
      <c r="D25" s="445"/>
      <c r="E25" s="445" t="s">
        <v>6</v>
      </c>
      <c r="F25" s="445" t="s">
        <v>645</v>
      </c>
      <c r="G25" s="478"/>
      <c r="H25" s="478"/>
      <c r="I25" s="478"/>
      <c r="J25" s="478"/>
      <c r="K25" s="478"/>
      <c r="L25" s="478"/>
      <c r="M25" s="478"/>
    </row>
    <row r="26" spans="1:13" ht="15" customHeight="1" x14ac:dyDescent="0.2">
      <c r="A26" s="445"/>
      <c r="B26" s="445"/>
      <c r="C26" s="445"/>
      <c r="D26" s="445"/>
      <c r="E26" s="445"/>
      <c r="F26" s="445"/>
      <c r="G26" s="478"/>
      <c r="H26" s="478"/>
      <c r="I26" s="478"/>
      <c r="J26" s="478"/>
      <c r="K26" s="478"/>
      <c r="L26" s="478"/>
      <c r="M26" s="478"/>
    </row>
    <row r="27" spans="1:13" ht="10.35" hidden="1" customHeight="1" x14ac:dyDescent="0.2">
      <c r="A27" s="445"/>
      <c r="B27" s="445"/>
      <c r="C27" s="445"/>
      <c r="D27" s="445"/>
      <c r="E27" s="445"/>
      <c r="F27" s="445"/>
      <c r="G27" s="478"/>
      <c r="H27" s="478"/>
      <c r="I27" s="478"/>
      <c r="J27" s="478"/>
      <c r="K27" s="478"/>
      <c r="L27" s="478"/>
      <c r="M27" s="478"/>
    </row>
    <row r="28" spans="1:13" ht="15" customHeight="1" x14ac:dyDescent="0.2">
      <c r="A28" s="90">
        <v>1</v>
      </c>
      <c r="B28" s="90">
        <v>2</v>
      </c>
      <c r="C28" s="90">
        <v>3</v>
      </c>
      <c r="D28" s="90">
        <v>4</v>
      </c>
      <c r="E28" s="90">
        <v>5</v>
      </c>
      <c r="F28" s="90">
        <v>6</v>
      </c>
      <c r="G28" s="478"/>
      <c r="H28" s="478"/>
      <c r="I28" s="478"/>
      <c r="J28" s="478"/>
      <c r="K28" s="478"/>
      <c r="L28" s="478"/>
      <c r="M28" s="478"/>
    </row>
    <row r="29" spans="1:13" ht="30" x14ac:dyDescent="0.2">
      <c r="A29" s="90">
        <v>1</v>
      </c>
      <c r="B29" s="85" t="s">
        <v>768</v>
      </c>
      <c r="C29" s="90">
        <v>201</v>
      </c>
      <c r="D29" s="304"/>
      <c r="E29" s="310">
        <f>E30+E31+E37</f>
        <v>0</v>
      </c>
      <c r="F29" s="310">
        <f>F30+F31+F37</f>
        <v>0</v>
      </c>
      <c r="G29" s="478"/>
      <c r="H29" s="478"/>
      <c r="I29" s="478"/>
      <c r="J29" s="478"/>
      <c r="K29" s="478"/>
      <c r="L29" s="478"/>
      <c r="M29" s="478"/>
    </row>
    <row r="30" spans="1:13" ht="22.35" customHeight="1" x14ac:dyDescent="0.2">
      <c r="A30" s="90">
        <v>2</v>
      </c>
      <c r="B30" s="84" t="s">
        <v>769</v>
      </c>
      <c r="C30" s="90">
        <v>202</v>
      </c>
      <c r="D30" s="307" t="s">
        <v>770</v>
      </c>
      <c r="E30" s="107">
        <f>'КОНТЕН ПЛАН'!D442+'КОНТЕН ПЛАН'!D453-'КОНТЕН ПЛАН'!D448</f>
        <v>0</v>
      </c>
      <c r="F30" s="107"/>
      <c r="G30" s="75"/>
      <c r="H30" s="75"/>
      <c r="I30" s="75"/>
      <c r="J30" s="75"/>
      <c r="K30" s="75"/>
      <c r="L30" s="75"/>
      <c r="M30" s="75"/>
    </row>
    <row r="31" spans="1:13" ht="21" customHeight="1" x14ac:dyDescent="0.2">
      <c r="A31" s="90">
        <v>3</v>
      </c>
      <c r="B31" s="108" t="s">
        <v>771</v>
      </c>
      <c r="C31" s="90">
        <v>203</v>
      </c>
      <c r="D31" s="311"/>
      <c r="E31" s="107">
        <f>'КОНТЕН ПЛАН'!D463+'КОНТЕН ПЛАН'!D474</f>
        <v>0</v>
      </c>
      <c r="F31" s="107"/>
      <c r="G31" s="75"/>
      <c r="H31" s="75"/>
      <c r="I31" s="75"/>
      <c r="J31" s="75"/>
      <c r="K31" s="75"/>
      <c r="L31" s="75"/>
      <c r="M31" s="75"/>
    </row>
    <row r="32" spans="1:13" ht="29.25" hidden="1" customHeight="1" x14ac:dyDescent="0.2">
      <c r="A32" s="90">
        <v>3</v>
      </c>
      <c r="B32" s="84" t="s">
        <v>771</v>
      </c>
      <c r="C32" s="90">
        <v>203</v>
      </c>
      <c r="D32" s="307"/>
      <c r="E32" s="90"/>
      <c r="F32" s="90"/>
      <c r="G32" s="478"/>
      <c r="H32" s="478"/>
      <c r="I32" s="478"/>
      <c r="J32" s="478"/>
      <c r="K32" s="478"/>
      <c r="L32" s="478"/>
      <c r="M32" s="478"/>
    </row>
    <row r="33" spans="1:13" ht="34.15" customHeight="1" x14ac:dyDescent="0.2">
      <c r="A33" s="90">
        <v>4</v>
      </c>
      <c r="B33" s="84" t="s">
        <v>772</v>
      </c>
      <c r="C33" s="447" t="s">
        <v>773</v>
      </c>
      <c r="D33" s="448" t="s">
        <v>773</v>
      </c>
      <c r="E33" s="448"/>
      <c r="F33" s="448"/>
      <c r="G33" s="478"/>
      <c r="H33" s="478"/>
      <c r="I33" s="478"/>
      <c r="J33" s="478"/>
      <c r="K33" s="478"/>
      <c r="L33" s="478"/>
      <c r="M33" s="478"/>
    </row>
    <row r="34" spans="1:13" ht="1.5" customHeight="1" x14ac:dyDescent="0.2">
      <c r="A34" s="90"/>
      <c r="B34" s="84"/>
      <c r="C34" s="447"/>
      <c r="D34" s="448"/>
      <c r="E34" s="448"/>
      <c r="F34" s="448"/>
      <c r="G34" s="75"/>
      <c r="H34" s="75"/>
      <c r="I34" s="75"/>
      <c r="J34" s="75"/>
      <c r="K34" s="75"/>
      <c r="L34" s="75"/>
      <c r="M34" s="75"/>
    </row>
    <row r="35" spans="1:13" ht="42.75" x14ac:dyDescent="0.2">
      <c r="A35" s="90" t="s">
        <v>774</v>
      </c>
      <c r="B35" s="84" t="s">
        <v>775</v>
      </c>
      <c r="C35" s="90">
        <v>204</v>
      </c>
      <c r="D35" s="307"/>
      <c r="E35" s="109">
        <f>'КОНТЕН ПЛАН'!G4</f>
        <v>0</v>
      </c>
      <c r="F35" s="109"/>
      <c r="G35" s="478"/>
      <c r="H35" s="478"/>
      <c r="I35" s="478"/>
      <c r="J35" s="478"/>
      <c r="K35" s="478"/>
      <c r="L35" s="478"/>
      <c r="M35" s="478"/>
    </row>
    <row r="36" spans="1:13" ht="42.75" x14ac:dyDescent="0.2">
      <c r="A36" s="90" t="s">
        <v>776</v>
      </c>
      <c r="B36" s="84" t="s">
        <v>777</v>
      </c>
      <c r="C36" s="90">
        <v>205</v>
      </c>
      <c r="D36" s="307"/>
      <c r="E36" s="109">
        <f>'КОНТЕН ПЛАН'!G5</f>
        <v>0</v>
      </c>
      <c r="F36" s="109"/>
      <c r="G36" s="478"/>
      <c r="H36" s="478"/>
      <c r="I36" s="478"/>
      <c r="J36" s="478"/>
      <c r="K36" s="478"/>
      <c r="L36" s="478"/>
      <c r="M36" s="478"/>
    </row>
    <row r="37" spans="1:13" ht="28.35" customHeight="1" x14ac:dyDescent="0.2">
      <c r="A37" s="90">
        <v>5</v>
      </c>
      <c r="B37" s="84" t="s">
        <v>778</v>
      </c>
      <c r="C37" s="90">
        <v>206</v>
      </c>
      <c r="D37" s="307"/>
      <c r="E37" s="109">
        <f>'КОНТЕН ПЛАН'!D448</f>
        <v>0</v>
      </c>
      <c r="F37" s="109"/>
      <c r="G37" s="478"/>
      <c r="H37" s="478"/>
      <c r="I37" s="478"/>
      <c r="J37" s="478"/>
      <c r="K37" s="478"/>
      <c r="L37" s="478"/>
      <c r="M37" s="478"/>
    </row>
    <row r="38" spans="1:13" ht="45" x14ac:dyDescent="0.2">
      <c r="A38" s="90">
        <v>6</v>
      </c>
      <c r="B38" s="85" t="s">
        <v>779</v>
      </c>
      <c r="C38" s="90">
        <v>207</v>
      </c>
      <c r="D38" s="307"/>
      <c r="E38" s="312">
        <f>E39+E40+E41+E42+E43+E44+E55+E56+E57+E58+E59</f>
        <v>0</v>
      </c>
      <c r="F38" s="312">
        <f>F39+F40+F41+F42+F43+F44+F55+F56+F57+F58+F59</f>
        <v>0</v>
      </c>
      <c r="G38" s="478"/>
      <c r="H38" s="478"/>
      <c r="I38" s="478"/>
      <c r="J38" s="478"/>
      <c r="K38" s="478"/>
      <c r="L38" s="478"/>
      <c r="M38" s="478"/>
    </row>
    <row r="39" spans="1:13" ht="24.6" customHeight="1" x14ac:dyDescent="0.2">
      <c r="A39" s="90">
        <v>7</v>
      </c>
      <c r="B39" s="84" t="s">
        <v>780</v>
      </c>
      <c r="C39" s="90">
        <v>208</v>
      </c>
      <c r="D39" s="307"/>
      <c r="E39" s="109">
        <f>'КОНТЕН ПЛАН'!C306</f>
        <v>0</v>
      </c>
      <c r="F39" s="109"/>
      <c r="G39" s="478"/>
      <c r="H39" s="478"/>
      <c r="I39" s="478"/>
      <c r="J39" s="478"/>
      <c r="K39" s="478"/>
      <c r="L39" s="478"/>
      <c r="M39" s="478"/>
    </row>
    <row r="40" spans="1:13" ht="23.1" customHeight="1" x14ac:dyDescent="0.2">
      <c r="A40" s="90">
        <v>8</v>
      </c>
      <c r="B40" s="84" t="s">
        <v>781</v>
      </c>
      <c r="C40" s="90">
        <v>209</v>
      </c>
      <c r="D40" s="307"/>
      <c r="E40" s="109">
        <f>'КОНТЕН ПЛАН'!C434+'КОНТЕН ПЛАН'!C435</f>
        <v>0</v>
      </c>
      <c r="F40" s="109"/>
      <c r="G40" s="478"/>
      <c r="H40" s="478"/>
      <c r="I40" s="478"/>
      <c r="J40" s="478"/>
      <c r="K40" s="478"/>
      <c r="L40" s="478"/>
      <c r="M40" s="478"/>
    </row>
    <row r="41" spans="1:13" ht="32.1" customHeight="1" x14ac:dyDescent="0.2">
      <c r="A41" s="90">
        <v>9</v>
      </c>
      <c r="B41" s="84" t="s">
        <v>782</v>
      </c>
      <c r="C41" s="90">
        <v>210</v>
      </c>
      <c r="D41" s="307"/>
      <c r="E41" s="109">
        <f>'КОНТЕН ПЛАН'!C436</f>
        <v>0</v>
      </c>
      <c r="F41" s="109"/>
      <c r="G41" s="478"/>
      <c r="H41" s="478"/>
      <c r="I41" s="478"/>
      <c r="J41" s="478"/>
      <c r="K41" s="478"/>
      <c r="L41" s="478"/>
      <c r="M41" s="478"/>
    </row>
    <row r="42" spans="1:13" ht="27" customHeight="1" x14ac:dyDescent="0.2">
      <c r="A42" s="90">
        <v>10</v>
      </c>
      <c r="B42" s="84" t="s">
        <v>783</v>
      </c>
      <c r="C42" s="90">
        <v>211</v>
      </c>
      <c r="D42" s="307"/>
      <c r="E42" s="109">
        <f>'КОНТЕН ПЛАН'!C316</f>
        <v>0</v>
      </c>
      <c r="F42" s="109"/>
      <c r="G42" s="478"/>
      <c r="H42" s="478"/>
      <c r="I42" s="478"/>
      <c r="J42" s="478"/>
      <c r="K42" s="478"/>
      <c r="L42" s="478"/>
      <c r="M42" s="478"/>
    </row>
    <row r="43" spans="1:13" ht="18.600000000000001" customHeight="1" x14ac:dyDescent="0.2">
      <c r="A43" s="90">
        <v>11</v>
      </c>
      <c r="B43" s="84" t="s">
        <v>784</v>
      </c>
      <c r="C43" s="90">
        <v>212</v>
      </c>
      <c r="D43" s="307"/>
      <c r="E43" s="109">
        <f>'КОНТЕН ПЛАН'!C339+'КОНТЕН ПЛАН'!C340+'КОНТЕН ПЛАН'!C341+'КОНТЕН ПЛАН'!C343+'КОНТЕН ПЛАН'!C344+'КОНТЕН ПЛАН'!C345+'КОНТЕН ПЛАН'!C346</f>
        <v>0</v>
      </c>
      <c r="F43" s="109"/>
      <c r="G43" s="481"/>
      <c r="H43" s="478"/>
      <c r="I43" s="478"/>
      <c r="J43" s="478"/>
      <c r="K43" s="478"/>
      <c r="L43" s="478"/>
      <c r="M43" s="478"/>
    </row>
    <row r="44" spans="1:13" ht="18" customHeight="1" x14ac:dyDescent="0.2">
      <c r="A44" s="90">
        <v>12</v>
      </c>
      <c r="B44" s="84" t="s">
        <v>785</v>
      </c>
      <c r="C44" s="90">
        <v>213</v>
      </c>
      <c r="D44" s="307"/>
      <c r="E44" s="312">
        <f>E45+E52+E53+E54</f>
        <v>0</v>
      </c>
      <c r="F44" s="312">
        <f>F45+F52+F53+F54</f>
        <v>0</v>
      </c>
      <c r="G44" s="481"/>
      <c r="H44" s="478"/>
      <c r="I44" s="478"/>
      <c r="J44" s="478"/>
      <c r="K44" s="478"/>
      <c r="L44" s="478"/>
      <c r="M44" s="478"/>
    </row>
    <row r="45" spans="1:13" ht="23.1" customHeight="1" x14ac:dyDescent="0.2">
      <c r="A45" s="90" t="s">
        <v>786</v>
      </c>
      <c r="B45" s="84" t="s">
        <v>787</v>
      </c>
      <c r="C45" s="90">
        <v>214</v>
      </c>
      <c r="D45" s="307"/>
      <c r="E45" s="109">
        <f>'КОНТЕН ПЛАН'!C320</f>
        <v>0</v>
      </c>
      <c r="F45" s="109"/>
      <c r="G45" s="478"/>
      <c r="H45" s="478"/>
      <c r="I45" s="478"/>
      <c r="J45" s="478"/>
      <c r="K45" s="478"/>
      <c r="L45" s="478"/>
      <c r="M45" s="478"/>
    </row>
    <row r="46" spans="1:13" ht="28.5" customHeight="1" x14ac:dyDescent="0.2">
      <c r="A46" s="445" t="s">
        <v>764</v>
      </c>
      <c r="B46" s="445" t="s">
        <v>765</v>
      </c>
      <c r="C46" s="445" t="s">
        <v>766</v>
      </c>
      <c r="D46" s="445" t="s">
        <v>643</v>
      </c>
      <c r="E46" s="446" t="s">
        <v>767</v>
      </c>
      <c r="F46" s="446"/>
      <c r="G46" s="75"/>
      <c r="H46" s="75"/>
      <c r="I46" s="75"/>
      <c r="J46" s="75"/>
      <c r="K46" s="75"/>
      <c r="L46" s="75"/>
      <c r="M46" s="75"/>
    </row>
    <row r="47" spans="1:13" ht="0.75" customHeight="1" x14ac:dyDescent="0.2">
      <c r="A47" s="445"/>
      <c r="B47" s="445"/>
      <c r="C47" s="445"/>
      <c r="D47" s="445"/>
      <c r="E47" s="446"/>
      <c r="F47" s="446"/>
      <c r="G47" s="75"/>
      <c r="H47" s="75"/>
      <c r="I47" s="75"/>
      <c r="J47" s="75"/>
      <c r="K47" s="75"/>
      <c r="L47" s="75"/>
      <c r="M47" s="75"/>
    </row>
    <row r="48" spans="1:13" ht="28.5" customHeight="1" x14ac:dyDescent="0.2">
      <c r="A48" s="445"/>
      <c r="B48" s="445"/>
      <c r="C48" s="445"/>
      <c r="D48" s="445"/>
      <c r="E48" s="445" t="s">
        <v>6</v>
      </c>
      <c r="F48" s="445" t="s">
        <v>645</v>
      </c>
      <c r="G48" s="75"/>
      <c r="H48" s="75"/>
      <c r="I48" s="75"/>
      <c r="J48" s="75"/>
      <c r="K48" s="75"/>
      <c r="L48" s="75"/>
      <c r="M48" s="75"/>
    </row>
    <row r="49" spans="1:15" ht="0.75" customHeight="1" x14ac:dyDescent="0.2">
      <c r="A49" s="445"/>
      <c r="B49" s="445"/>
      <c r="C49" s="445"/>
      <c r="D49" s="445"/>
      <c r="E49" s="445"/>
      <c r="F49" s="445"/>
      <c r="G49" s="75"/>
      <c r="H49" s="75"/>
      <c r="I49" s="75"/>
      <c r="J49" s="75"/>
      <c r="K49" s="75"/>
      <c r="L49" s="75"/>
      <c r="M49" s="75"/>
    </row>
    <row r="50" spans="1:15" hidden="1" x14ac:dyDescent="0.2">
      <c r="A50" s="445"/>
      <c r="B50" s="445"/>
      <c r="C50" s="445"/>
      <c r="D50" s="445"/>
      <c r="E50" s="445"/>
      <c r="F50" s="445"/>
      <c r="G50" s="75"/>
      <c r="H50" s="75"/>
      <c r="I50" s="75"/>
      <c r="J50" s="75"/>
      <c r="K50" s="75"/>
      <c r="L50" s="75"/>
      <c r="M50" s="75"/>
    </row>
    <row r="51" spans="1:15" ht="16.350000000000001" customHeight="1" x14ac:dyDescent="0.2">
      <c r="A51" s="90">
        <v>1</v>
      </c>
      <c r="B51" s="90">
        <v>2</v>
      </c>
      <c r="C51" s="90">
        <v>3</v>
      </c>
      <c r="D51" s="90">
        <v>4</v>
      </c>
      <c r="E51" s="90">
        <v>5</v>
      </c>
      <c r="F51" s="90">
        <v>6</v>
      </c>
      <c r="G51" s="75"/>
      <c r="H51" s="75"/>
      <c r="I51" s="75"/>
      <c r="J51" s="75"/>
      <c r="K51" s="75"/>
      <c r="L51" s="75"/>
      <c r="M51" s="75"/>
    </row>
    <row r="52" spans="1:15" ht="27" customHeight="1" x14ac:dyDescent="0.2">
      <c r="A52" s="90" t="s">
        <v>788</v>
      </c>
      <c r="B52" s="84" t="s">
        <v>789</v>
      </c>
      <c r="C52" s="90">
        <v>215</v>
      </c>
      <c r="D52" s="307"/>
      <c r="E52" s="109">
        <f>'КОНТЕН ПЛАН'!C321</f>
        <v>0</v>
      </c>
      <c r="F52" s="109"/>
      <c r="G52" s="478"/>
      <c r="H52" s="478"/>
      <c r="I52" s="478"/>
      <c r="J52" s="478"/>
      <c r="K52" s="478"/>
      <c r="L52" s="478"/>
      <c r="M52" s="478"/>
    </row>
    <row r="53" spans="1:15" ht="26.65" customHeight="1" x14ac:dyDescent="0.2">
      <c r="A53" s="90" t="s">
        <v>790</v>
      </c>
      <c r="B53" s="84" t="s">
        <v>791</v>
      </c>
      <c r="C53" s="90">
        <v>216</v>
      </c>
      <c r="D53" s="307"/>
      <c r="E53" s="109">
        <f>'КОНТЕН ПЛАН'!C322+'КОНТЕН ПЛАН'!C323</f>
        <v>0</v>
      </c>
      <c r="F53" s="109"/>
      <c r="G53" s="478"/>
      <c r="H53" s="478"/>
      <c r="I53" s="478"/>
      <c r="J53" s="478"/>
      <c r="K53" s="478"/>
      <c r="L53" s="478"/>
      <c r="M53" s="478"/>
      <c r="O53" s="65"/>
    </row>
    <row r="54" spans="1:15" ht="18.600000000000001" customHeight="1" x14ac:dyDescent="0.2">
      <c r="A54" s="90" t="s">
        <v>792</v>
      </c>
      <c r="B54" s="84" t="s">
        <v>793</v>
      </c>
      <c r="C54" s="90">
        <v>217</v>
      </c>
      <c r="D54" s="307"/>
      <c r="E54" s="109">
        <f>'КОНТЕН ПЛАН'!C319+'КОНТЕН ПЛАН'!C336+'КОНТЕН ПЛАН'!C337+'КОНТЕН ПЛАН'!C342</f>
        <v>0</v>
      </c>
      <c r="F54" s="109"/>
      <c r="G54" s="478"/>
      <c r="H54" s="478"/>
      <c r="I54" s="478"/>
      <c r="J54" s="478"/>
      <c r="K54" s="478"/>
      <c r="L54" s="478"/>
      <c r="M54" s="478"/>
    </row>
    <row r="55" spans="1:15" ht="28.35" customHeight="1" x14ac:dyDescent="0.2">
      <c r="A55" s="90">
        <v>13</v>
      </c>
      <c r="B55" s="84" t="s">
        <v>794</v>
      </c>
      <c r="C55" s="90">
        <v>218</v>
      </c>
      <c r="D55" s="307"/>
      <c r="E55" s="109">
        <f>'КОНТЕН ПЛАН'!C326+'КОНТЕН ПЛАН'!C327+'КОНТЕН ПЛАН'!C328</f>
        <v>0</v>
      </c>
      <c r="F55" s="109"/>
      <c r="G55" s="478"/>
      <c r="H55" s="478"/>
      <c r="I55" s="478"/>
      <c r="J55" s="478"/>
      <c r="K55" s="478"/>
      <c r="L55" s="478"/>
      <c r="M55" s="478"/>
    </row>
    <row r="56" spans="1:15" ht="33" customHeight="1" x14ac:dyDescent="0.2">
      <c r="A56" s="90">
        <v>14</v>
      </c>
      <c r="B56" s="84" t="s">
        <v>795</v>
      </c>
      <c r="C56" s="90">
        <v>219</v>
      </c>
      <c r="D56" s="307"/>
      <c r="E56" s="109">
        <f>'КОНТЕН ПЛАН'!C348+'КОНТЕН ПЛАН'!C349+'КОНТЕН ПЛАН'!C350+'КОНТЕН ПЛАН'!C351+'КОНТЕН ПЛАН'!C352+'КОНТЕН ПЛАН'!C355</f>
        <v>0</v>
      </c>
      <c r="F56" s="109"/>
      <c r="G56" s="478"/>
      <c r="H56" s="478"/>
      <c r="I56" s="478"/>
      <c r="J56" s="478"/>
      <c r="K56" s="478"/>
      <c r="L56" s="478"/>
      <c r="M56" s="478"/>
    </row>
    <row r="57" spans="1:15" ht="30.75" customHeight="1" x14ac:dyDescent="0.2">
      <c r="A57" s="90">
        <v>15</v>
      </c>
      <c r="B57" s="84" t="s">
        <v>796</v>
      </c>
      <c r="C57" s="90">
        <v>220</v>
      </c>
      <c r="D57" s="307"/>
      <c r="E57" s="109">
        <f>'КОНТЕН ПЛАН'!C353+'КОНТЕН ПЛАН'!C354+'КОНТЕН ПЛАН'!C356</f>
        <v>0</v>
      </c>
      <c r="F57" s="109"/>
      <c r="G57" s="478"/>
      <c r="H57" s="478"/>
      <c r="I57" s="478"/>
      <c r="J57" s="478"/>
      <c r="K57" s="478"/>
      <c r="L57" s="478"/>
      <c r="M57" s="478"/>
    </row>
    <row r="58" spans="1:15" ht="15.6" customHeight="1" x14ac:dyDescent="0.2">
      <c r="A58" s="90">
        <v>16</v>
      </c>
      <c r="B58" s="84" t="s">
        <v>797</v>
      </c>
      <c r="C58" s="90">
        <v>221</v>
      </c>
      <c r="D58" s="307"/>
      <c r="E58" s="109">
        <f>'КОНТЕН ПЛАН'!C329+'КОНТЕН ПЛАН'!C330+'КОНТЕН ПЛАН'!C331+'КОНТЕН ПЛАН'!C332+'КОНТЕН ПЛАН'!C333+'КОНТЕН ПЛАН'!C334</f>
        <v>0</v>
      </c>
      <c r="F58" s="109"/>
      <c r="G58" s="478"/>
      <c r="H58" s="478"/>
      <c r="I58" s="478"/>
      <c r="J58" s="478"/>
      <c r="K58" s="478"/>
      <c r="L58" s="478"/>
      <c r="M58" s="478"/>
    </row>
    <row r="59" spans="1:15" ht="17.649999999999999" customHeight="1" x14ac:dyDescent="0.2">
      <c r="A59" s="90">
        <v>17</v>
      </c>
      <c r="B59" s="84" t="s">
        <v>798</v>
      </c>
      <c r="C59" s="90">
        <v>222</v>
      </c>
      <c r="D59" s="307"/>
      <c r="E59" s="109">
        <f>'КОНТЕН ПЛАН'!C368</f>
        <v>0</v>
      </c>
      <c r="F59" s="109"/>
      <c r="G59" s="478"/>
      <c r="H59" s="478"/>
      <c r="I59" s="478"/>
      <c r="J59" s="478"/>
      <c r="K59" s="478"/>
      <c r="L59" s="478"/>
      <c r="M59" s="478"/>
    </row>
    <row r="60" spans="1:15" ht="30" customHeight="1" x14ac:dyDescent="0.2">
      <c r="A60" s="90">
        <v>18</v>
      </c>
      <c r="B60" s="85" t="s">
        <v>799</v>
      </c>
      <c r="C60" s="90">
        <v>223</v>
      </c>
      <c r="D60" s="307"/>
      <c r="E60" s="312">
        <f>E61+E66+E67+E68+E69+E70</f>
        <v>0</v>
      </c>
      <c r="F60" s="312">
        <f>F61+F66+F67+F68+F69+F70</f>
        <v>0</v>
      </c>
      <c r="G60" s="478"/>
      <c r="H60" s="478"/>
      <c r="I60" s="478"/>
      <c r="J60" s="478"/>
      <c r="K60" s="478"/>
      <c r="L60" s="478"/>
      <c r="M60" s="478"/>
    </row>
    <row r="61" spans="1:15" ht="34.5" customHeight="1" x14ac:dyDescent="0.2">
      <c r="A61" s="90">
        <v>19</v>
      </c>
      <c r="B61" s="84" t="s">
        <v>800</v>
      </c>
      <c r="C61" s="90">
        <v>224</v>
      </c>
      <c r="D61" s="307"/>
      <c r="E61" s="312">
        <f>E62+E63+E64+E65</f>
        <v>0</v>
      </c>
      <c r="F61" s="312">
        <f>F62+F63+F64+F65</f>
        <v>0</v>
      </c>
      <c r="G61" s="478"/>
      <c r="H61" s="478"/>
      <c r="I61" s="478"/>
      <c r="J61" s="478"/>
      <c r="K61" s="478"/>
      <c r="L61" s="478"/>
      <c r="M61" s="478"/>
    </row>
    <row r="62" spans="1:15" ht="28.5" x14ac:dyDescent="0.2">
      <c r="A62" s="90" t="s">
        <v>801</v>
      </c>
      <c r="B62" s="84" t="s">
        <v>519</v>
      </c>
      <c r="C62" s="90">
        <v>225</v>
      </c>
      <c r="D62" s="307"/>
      <c r="E62" s="109">
        <f>'КОНТЕН ПЛАН'!D478</f>
        <v>0</v>
      </c>
      <c r="F62" s="109"/>
      <c r="G62" s="478"/>
      <c r="H62" s="478"/>
      <c r="I62" s="478"/>
      <c r="J62" s="478"/>
      <c r="K62" s="478"/>
      <c r="L62" s="478"/>
      <c r="M62" s="478"/>
    </row>
    <row r="63" spans="1:15" ht="31.5" customHeight="1" x14ac:dyDescent="0.2">
      <c r="A63" s="90" t="s">
        <v>802</v>
      </c>
      <c r="B63" s="84" t="s">
        <v>803</v>
      </c>
      <c r="C63" s="90">
        <v>226</v>
      </c>
      <c r="D63" s="307"/>
      <c r="E63" s="109">
        <f>'КОНТЕН ПЛАН'!D475</f>
        <v>0</v>
      </c>
      <c r="F63" s="109"/>
      <c r="G63" s="478"/>
      <c r="H63" s="478"/>
      <c r="I63" s="478"/>
      <c r="J63" s="478"/>
      <c r="K63" s="478"/>
      <c r="L63" s="478"/>
      <c r="M63" s="478"/>
    </row>
    <row r="64" spans="1:15" ht="33" customHeight="1" x14ac:dyDescent="0.2">
      <c r="A64" s="90" t="s">
        <v>804</v>
      </c>
      <c r="B64" s="84" t="s">
        <v>805</v>
      </c>
      <c r="C64" s="90">
        <v>227</v>
      </c>
      <c r="D64" s="307"/>
      <c r="E64" s="109">
        <f>'КОНТЕН ПЛАН'!D476</f>
        <v>0</v>
      </c>
      <c r="F64" s="109"/>
      <c r="G64" s="478"/>
      <c r="H64" s="478"/>
      <c r="I64" s="478"/>
      <c r="J64" s="478"/>
      <c r="K64" s="478"/>
      <c r="L64" s="478"/>
      <c r="M64" s="478"/>
    </row>
    <row r="65" spans="1:13" ht="30" customHeight="1" x14ac:dyDescent="0.2">
      <c r="A65" s="90" t="s">
        <v>806</v>
      </c>
      <c r="B65" s="84" t="s">
        <v>807</v>
      </c>
      <c r="C65" s="90">
        <v>228</v>
      </c>
      <c r="D65" s="307"/>
      <c r="E65" s="109">
        <f>'КОНТЕН ПЛАН'!D477</f>
        <v>0</v>
      </c>
      <c r="F65" s="109"/>
      <c r="G65" s="478"/>
      <c r="H65" s="478"/>
      <c r="I65" s="478"/>
      <c r="J65" s="478"/>
      <c r="K65" s="478"/>
      <c r="L65" s="478"/>
      <c r="M65" s="478"/>
    </row>
    <row r="66" spans="1:13" ht="28.5" x14ac:dyDescent="0.2">
      <c r="A66" s="90">
        <v>20</v>
      </c>
      <c r="B66" s="84" t="s">
        <v>521</v>
      </c>
      <c r="C66" s="90">
        <v>229</v>
      </c>
      <c r="D66" s="307"/>
      <c r="E66" s="109">
        <f>'КОНТЕН ПЛАН'!D481</f>
        <v>0</v>
      </c>
      <c r="F66" s="109"/>
      <c r="G66" s="478"/>
      <c r="H66" s="478"/>
      <c r="I66" s="478"/>
      <c r="J66" s="478"/>
      <c r="K66" s="478"/>
      <c r="L66" s="478"/>
      <c r="M66" s="478"/>
    </row>
    <row r="67" spans="1:13" ht="32.65" customHeight="1" x14ac:dyDescent="0.2">
      <c r="A67" s="90">
        <v>21</v>
      </c>
      <c r="B67" s="84" t="s">
        <v>808</v>
      </c>
      <c r="C67" s="90">
        <v>230</v>
      </c>
      <c r="D67" s="307"/>
      <c r="E67" s="109">
        <f>'КОНТЕН ПЛАН'!D479</f>
        <v>0</v>
      </c>
      <c r="F67" s="109"/>
      <c r="G67" s="478"/>
      <c r="H67" s="478"/>
      <c r="I67" s="478"/>
      <c r="J67" s="478"/>
      <c r="K67" s="478"/>
      <c r="L67" s="478"/>
      <c r="M67" s="478"/>
    </row>
    <row r="68" spans="1:13" ht="32.1" customHeight="1" x14ac:dyDescent="0.2">
      <c r="A68" s="90">
        <v>22</v>
      </c>
      <c r="B68" s="84" t="s">
        <v>809</v>
      </c>
      <c r="C68" s="90">
        <v>231</v>
      </c>
      <c r="D68" s="307"/>
      <c r="E68" s="109">
        <f>'КОНТЕН ПЛАН'!D480</f>
        <v>0</v>
      </c>
      <c r="F68" s="109"/>
      <c r="G68" s="478"/>
      <c r="H68" s="478"/>
      <c r="I68" s="478"/>
      <c r="J68" s="478"/>
      <c r="K68" s="478"/>
      <c r="L68" s="478"/>
      <c r="M68" s="478"/>
    </row>
    <row r="69" spans="1:13" ht="31.5" customHeight="1" x14ac:dyDescent="0.2">
      <c r="A69" s="90">
        <v>23</v>
      </c>
      <c r="B69" s="84" t="s">
        <v>810</v>
      </c>
      <c r="C69" s="90">
        <v>232</v>
      </c>
      <c r="D69" s="307"/>
      <c r="E69" s="109">
        <f>'КОНТЕН ПЛАН'!D482</f>
        <v>0</v>
      </c>
      <c r="F69" s="109"/>
      <c r="G69" s="478"/>
      <c r="H69" s="478"/>
      <c r="I69" s="478"/>
      <c r="J69" s="478"/>
      <c r="K69" s="478"/>
      <c r="L69" s="478"/>
      <c r="M69" s="478"/>
    </row>
    <row r="70" spans="1:13" ht="17.100000000000001" customHeight="1" x14ac:dyDescent="0.2">
      <c r="A70" s="90">
        <v>24</v>
      </c>
      <c r="B70" s="84" t="s">
        <v>811</v>
      </c>
      <c r="C70" s="90">
        <v>233</v>
      </c>
      <c r="D70" s="307"/>
      <c r="E70" s="109">
        <f>'КОНТЕН ПЛАН'!D483</f>
        <v>0</v>
      </c>
      <c r="F70" s="109"/>
      <c r="G70" s="478"/>
      <c r="H70" s="478"/>
      <c r="I70" s="478"/>
      <c r="J70" s="478"/>
      <c r="K70" s="478"/>
      <c r="L70" s="478"/>
      <c r="M70" s="478"/>
    </row>
    <row r="71" spans="1:13" ht="27" customHeight="1" x14ac:dyDescent="0.2">
      <c r="A71" s="90">
        <v>25</v>
      </c>
      <c r="B71" s="85" t="s">
        <v>812</v>
      </c>
      <c r="C71" s="90">
        <v>234</v>
      </c>
      <c r="D71" s="307"/>
      <c r="E71" s="312">
        <f>E72+E76+E77+E84+E85+E86</f>
        <v>0</v>
      </c>
      <c r="F71" s="312">
        <f>F72+F76+F77+F84+F85+F86</f>
        <v>0</v>
      </c>
      <c r="G71" s="478"/>
      <c r="H71" s="478"/>
      <c r="I71" s="478"/>
      <c r="J71" s="478"/>
      <c r="K71" s="478"/>
      <c r="L71" s="478"/>
      <c r="M71" s="478"/>
    </row>
    <row r="72" spans="1:13" ht="29.1" customHeight="1" x14ac:dyDescent="0.2">
      <c r="A72" s="90">
        <v>26</v>
      </c>
      <c r="B72" s="84" t="s">
        <v>813</v>
      </c>
      <c r="C72" s="90">
        <v>235</v>
      </c>
      <c r="D72" s="307"/>
      <c r="E72" s="312">
        <f>E73+E74+E75</f>
        <v>0</v>
      </c>
      <c r="F72" s="312">
        <f>F73+F74+F75</f>
        <v>0</v>
      </c>
      <c r="G72" s="478"/>
      <c r="H72" s="478"/>
      <c r="I72" s="478"/>
      <c r="J72" s="478"/>
      <c r="K72" s="478"/>
      <c r="L72" s="478"/>
      <c r="M72" s="478"/>
    </row>
    <row r="73" spans="1:13" ht="31.35" customHeight="1" x14ac:dyDescent="0.2">
      <c r="A73" s="90" t="s">
        <v>814</v>
      </c>
      <c r="B73" s="84" t="s">
        <v>815</v>
      </c>
      <c r="C73" s="90">
        <v>236</v>
      </c>
      <c r="D73" s="307"/>
      <c r="E73" s="109">
        <f>'КОНТЕН ПЛАН'!C369</f>
        <v>0</v>
      </c>
      <c r="F73" s="109"/>
      <c r="G73" s="478"/>
      <c r="H73" s="478"/>
      <c r="I73" s="478"/>
      <c r="J73" s="478"/>
      <c r="K73" s="478"/>
      <c r="L73" s="478"/>
      <c r="M73" s="478"/>
    </row>
    <row r="74" spans="1:13" ht="33" customHeight="1" x14ac:dyDescent="0.2">
      <c r="A74" s="90" t="s">
        <v>816</v>
      </c>
      <c r="B74" s="84" t="s">
        <v>817</v>
      </c>
      <c r="C74" s="90">
        <v>237</v>
      </c>
      <c r="D74" s="307"/>
      <c r="E74" s="109">
        <f>'КОНТЕН ПЛАН'!C370</f>
        <v>0</v>
      </c>
      <c r="F74" s="109"/>
      <c r="G74" s="478"/>
      <c r="H74" s="478"/>
      <c r="I74" s="478"/>
      <c r="J74" s="478"/>
      <c r="K74" s="478"/>
      <c r="L74" s="478"/>
      <c r="M74" s="478"/>
    </row>
    <row r="75" spans="1:13" ht="30.75" customHeight="1" x14ac:dyDescent="0.2">
      <c r="A75" s="90" t="s">
        <v>818</v>
      </c>
      <c r="B75" s="84" t="s">
        <v>819</v>
      </c>
      <c r="C75" s="90">
        <v>238</v>
      </c>
      <c r="D75" s="307"/>
      <c r="E75" s="109">
        <f>'КОНТЕН ПЛАН'!C371</f>
        <v>0</v>
      </c>
      <c r="F75" s="109"/>
      <c r="G75" s="478"/>
      <c r="H75" s="478"/>
      <c r="I75" s="478"/>
      <c r="J75" s="478"/>
      <c r="K75" s="478"/>
      <c r="L75" s="478"/>
      <c r="M75" s="478"/>
    </row>
    <row r="76" spans="1:13" ht="30" customHeight="1" x14ac:dyDescent="0.2">
      <c r="A76" s="90">
        <v>27</v>
      </c>
      <c r="B76" s="84" t="s">
        <v>820</v>
      </c>
      <c r="C76" s="90">
        <v>239</v>
      </c>
      <c r="D76" s="307"/>
      <c r="E76" s="109">
        <f>'КОНТЕН ПЛАН'!C372</f>
        <v>0</v>
      </c>
      <c r="F76" s="109"/>
      <c r="G76" s="478"/>
      <c r="H76" s="478"/>
      <c r="I76" s="478"/>
      <c r="J76" s="478"/>
      <c r="K76" s="478"/>
      <c r="L76" s="478"/>
      <c r="M76" s="478"/>
    </row>
    <row r="77" spans="1:13" ht="31.5" customHeight="1" x14ac:dyDescent="0.2">
      <c r="A77" s="90">
        <v>28</v>
      </c>
      <c r="B77" s="84" t="s">
        <v>821</v>
      </c>
      <c r="C77" s="90">
        <v>240</v>
      </c>
      <c r="D77" s="304"/>
      <c r="E77" s="109">
        <f>'КОНТЕН ПЛАН'!C373</f>
        <v>0</v>
      </c>
      <c r="F77" s="109"/>
      <c r="G77" s="478"/>
      <c r="H77" s="478"/>
      <c r="I77" s="478"/>
      <c r="J77" s="478"/>
      <c r="K77" s="478"/>
      <c r="L77" s="478"/>
      <c r="M77" s="478"/>
    </row>
    <row r="78" spans="1:13" ht="31.5" customHeight="1" x14ac:dyDescent="0.2">
      <c r="A78" s="445" t="s">
        <v>764</v>
      </c>
      <c r="B78" s="445" t="s">
        <v>765</v>
      </c>
      <c r="C78" s="445" t="s">
        <v>766</v>
      </c>
      <c r="D78" s="445" t="s">
        <v>643</v>
      </c>
      <c r="E78" s="446" t="s">
        <v>767</v>
      </c>
      <c r="F78" s="446"/>
      <c r="G78" s="75"/>
      <c r="H78" s="75"/>
      <c r="I78" s="75"/>
      <c r="J78" s="75"/>
      <c r="K78" s="75"/>
      <c r="L78" s="75"/>
      <c r="M78" s="75"/>
    </row>
    <row r="79" spans="1:13" ht="0.75" customHeight="1" x14ac:dyDescent="0.2">
      <c r="A79" s="445"/>
      <c r="B79" s="445"/>
      <c r="C79" s="445"/>
      <c r="D79" s="445"/>
      <c r="E79" s="446"/>
      <c r="F79" s="446"/>
      <c r="G79" s="75"/>
      <c r="H79" s="75"/>
      <c r="I79" s="75"/>
      <c r="J79" s="75"/>
      <c r="K79" s="75"/>
      <c r="L79" s="75"/>
      <c r="M79" s="75"/>
    </row>
    <row r="80" spans="1:13" ht="30.75" customHeight="1" x14ac:dyDescent="0.2">
      <c r="A80" s="445"/>
      <c r="B80" s="445"/>
      <c r="C80" s="445"/>
      <c r="D80" s="445"/>
      <c r="E80" s="445" t="s">
        <v>6</v>
      </c>
      <c r="F80" s="445" t="s">
        <v>645</v>
      </c>
      <c r="G80" s="75"/>
      <c r="H80" s="75"/>
      <c r="I80" s="75"/>
      <c r="J80" s="75"/>
      <c r="K80" s="75"/>
      <c r="L80" s="75"/>
      <c r="M80" s="75"/>
    </row>
    <row r="81" spans="1:13" ht="31.5" hidden="1" customHeight="1" x14ac:dyDescent="0.2">
      <c r="A81" s="445"/>
      <c r="B81" s="445"/>
      <c r="C81" s="445"/>
      <c r="D81" s="445"/>
      <c r="E81" s="445"/>
      <c r="F81" s="445"/>
      <c r="G81" s="75"/>
      <c r="H81" s="75"/>
      <c r="I81" s="75"/>
      <c r="J81" s="75"/>
      <c r="K81" s="75"/>
      <c r="L81" s="75"/>
      <c r="M81" s="75"/>
    </row>
    <row r="82" spans="1:13" hidden="1" x14ac:dyDescent="0.2">
      <c r="A82" s="445"/>
      <c r="B82" s="445"/>
      <c r="C82" s="445"/>
      <c r="D82" s="445"/>
      <c r="E82" s="445"/>
      <c r="F82" s="445"/>
      <c r="G82" s="75"/>
      <c r="H82" s="75"/>
      <c r="I82" s="75"/>
      <c r="J82" s="75"/>
      <c r="K82" s="75"/>
      <c r="L82" s="75"/>
      <c r="M82" s="75"/>
    </row>
    <row r="83" spans="1:13" ht="15.6" customHeight="1" x14ac:dyDescent="0.2">
      <c r="A83" s="90">
        <v>1</v>
      </c>
      <c r="B83" s="90">
        <v>2</v>
      </c>
      <c r="C83" s="90">
        <v>3</v>
      </c>
      <c r="D83" s="90">
        <v>4</v>
      </c>
      <c r="E83" s="90">
        <v>5</v>
      </c>
      <c r="F83" s="90">
        <v>6</v>
      </c>
      <c r="G83" s="75"/>
      <c r="H83" s="75"/>
      <c r="I83" s="75"/>
      <c r="J83" s="75"/>
      <c r="K83" s="75"/>
      <c r="L83" s="75"/>
      <c r="M83" s="75"/>
    </row>
    <row r="84" spans="1:13" ht="33" customHeight="1" x14ac:dyDescent="0.2">
      <c r="A84" s="90">
        <v>29</v>
      </c>
      <c r="B84" s="84" t="s">
        <v>822</v>
      </c>
      <c r="C84" s="90">
        <v>241</v>
      </c>
      <c r="D84" s="307"/>
      <c r="E84" s="109">
        <f>'КОНТЕН ПЛАН'!C375</f>
        <v>0</v>
      </c>
      <c r="F84" s="109"/>
      <c r="G84" s="478"/>
      <c r="H84" s="478"/>
      <c r="I84" s="478"/>
      <c r="J84" s="478"/>
      <c r="K84" s="478"/>
      <c r="L84" s="478"/>
      <c r="M84" s="478"/>
    </row>
    <row r="85" spans="1:13" ht="32.1" customHeight="1" x14ac:dyDescent="0.2">
      <c r="A85" s="90">
        <v>30</v>
      </c>
      <c r="B85" s="84" t="s">
        <v>823</v>
      </c>
      <c r="C85" s="90">
        <v>242</v>
      </c>
      <c r="D85" s="307"/>
      <c r="E85" s="109">
        <f>'КОНТЕН ПЛАН'!C374</f>
        <v>0</v>
      </c>
      <c r="F85" s="109"/>
      <c r="G85" s="478"/>
      <c r="H85" s="478"/>
      <c r="I85" s="478"/>
      <c r="J85" s="478"/>
      <c r="K85" s="478"/>
      <c r="L85" s="478"/>
      <c r="M85" s="478"/>
    </row>
    <row r="86" spans="1:13" ht="17.100000000000001" customHeight="1" x14ac:dyDescent="0.2">
      <c r="A86" s="90">
        <v>31</v>
      </c>
      <c r="B86" s="84" t="s">
        <v>824</v>
      </c>
      <c r="C86" s="90">
        <v>243</v>
      </c>
      <c r="D86" s="304"/>
      <c r="E86" s="109">
        <f>'КОНТЕН ПЛАН'!C376</f>
        <v>0</v>
      </c>
      <c r="F86" s="109"/>
      <c r="G86" s="478"/>
      <c r="H86" s="478"/>
      <c r="I86" s="478"/>
      <c r="J86" s="478"/>
      <c r="K86" s="478"/>
      <c r="L86" s="478"/>
      <c r="M86" s="478"/>
    </row>
    <row r="87" spans="1:13" ht="28.5" x14ac:dyDescent="0.2">
      <c r="A87" s="90">
        <v>32</v>
      </c>
      <c r="B87" s="84" t="s">
        <v>825</v>
      </c>
      <c r="C87" s="90">
        <v>244</v>
      </c>
      <c r="D87" s="304"/>
      <c r="E87" s="109">
        <f>'КОНТЕН ПЛАН'!D485</f>
        <v>0</v>
      </c>
      <c r="F87" s="109"/>
      <c r="G87" s="478"/>
      <c r="H87" s="478"/>
      <c r="I87" s="478"/>
      <c r="J87" s="478"/>
      <c r="K87" s="478"/>
      <c r="L87" s="478"/>
      <c r="M87" s="478"/>
    </row>
    <row r="88" spans="1:13" ht="27" customHeight="1" x14ac:dyDescent="0.2">
      <c r="A88" s="90">
        <v>33</v>
      </c>
      <c r="B88" s="84" t="s">
        <v>826</v>
      </c>
      <c r="C88" s="90">
        <v>245</v>
      </c>
      <c r="D88" s="304"/>
      <c r="E88" s="109">
        <f>'КОНТЕН ПЛАН'!C378</f>
        <v>0</v>
      </c>
      <c r="F88" s="109"/>
      <c r="G88" s="478"/>
      <c r="H88" s="478"/>
      <c r="I88" s="478"/>
      <c r="J88" s="478"/>
      <c r="K88" s="478"/>
      <c r="L88" s="478"/>
      <c r="M88" s="478"/>
    </row>
    <row r="89" spans="1:13" ht="33" customHeight="1" x14ac:dyDescent="0.2">
      <c r="A89" s="90">
        <v>34</v>
      </c>
      <c r="B89" s="84" t="s">
        <v>827</v>
      </c>
      <c r="C89" s="90">
        <v>246</v>
      </c>
      <c r="D89" s="304"/>
      <c r="E89" s="312">
        <f>'КОНТЕН ПЛАН'!D493</f>
        <v>0</v>
      </c>
      <c r="F89" s="312"/>
      <c r="G89" s="478"/>
      <c r="H89" s="478"/>
      <c r="I89" s="478"/>
      <c r="J89" s="478"/>
      <c r="K89" s="478"/>
      <c r="L89" s="478"/>
      <c r="M89" s="478"/>
    </row>
    <row r="90" spans="1:13" ht="29.1" customHeight="1" x14ac:dyDescent="0.2">
      <c r="A90" s="90">
        <v>35</v>
      </c>
      <c r="B90" s="84" t="s">
        <v>828</v>
      </c>
      <c r="C90" s="90">
        <v>247</v>
      </c>
      <c r="D90" s="307"/>
      <c r="E90" s="312">
        <f>'КОНТЕН ПЛАН'!C493</f>
        <v>0</v>
      </c>
      <c r="F90" s="312"/>
      <c r="G90" s="478"/>
      <c r="H90" s="478"/>
      <c r="I90" s="478"/>
      <c r="J90" s="478"/>
      <c r="K90" s="478"/>
      <c r="L90" s="478"/>
      <c r="M90" s="478"/>
    </row>
    <row r="91" spans="1:13" ht="21" customHeight="1" x14ac:dyDescent="0.2">
      <c r="A91" s="90">
        <v>36</v>
      </c>
      <c r="B91" s="84" t="s">
        <v>829</v>
      </c>
      <c r="C91" s="90">
        <v>248</v>
      </c>
      <c r="D91" s="307"/>
      <c r="E91" s="109">
        <f>'КОНТЕН ПЛАН'!D486</f>
        <v>0</v>
      </c>
      <c r="F91" s="109"/>
      <c r="G91" s="478"/>
      <c r="H91" s="478"/>
      <c r="I91" s="478"/>
      <c r="J91" s="478"/>
      <c r="K91" s="478"/>
      <c r="L91" s="478"/>
      <c r="M91" s="478"/>
    </row>
    <row r="92" spans="1:13" ht="18.600000000000001" customHeight="1" x14ac:dyDescent="0.2">
      <c r="A92" s="90">
        <v>37</v>
      </c>
      <c r="B92" s="84" t="s">
        <v>830</v>
      </c>
      <c r="C92" s="90">
        <v>249</v>
      </c>
      <c r="D92" s="307"/>
      <c r="E92" s="109">
        <f>'КОНТЕН ПЛАН'!C379</f>
        <v>0</v>
      </c>
      <c r="F92" s="109"/>
      <c r="G92" s="478"/>
      <c r="H92" s="478"/>
      <c r="I92" s="478"/>
      <c r="J92" s="478"/>
      <c r="K92" s="478"/>
      <c r="L92" s="478"/>
      <c r="M92" s="478"/>
    </row>
    <row r="93" spans="1:13" ht="28.5" x14ac:dyDescent="0.2">
      <c r="A93" s="90">
        <v>38</v>
      </c>
      <c r="B93" s="84" t="s">
        <v>831</v>
      </c>
      <c r="C93" s="90">
        <v>250</v>
      </c>
      <c r="D93" s="307"/>
      <c r="E93" s="312">
        <f>'КОНТЕН ПЛАН'!D491</f>
        <v>0</v>
      </c>
      <c r="F93" s="312"/>
      <c r="G93" s="478"/>
      <c r="H93" s="478"/>
      <c r="I93" s="478"/>
      <c r="J93" s="478"/>
      <c r="K93" s="478"/>
      <c r="L93" s="478"/>
      <c r="M93" s="478"/>
    </row>
    <row r="94" spans="1:13" ht="30.6" customHeight="1" x14ac:dyDescent="0.2">
      <c r="A94" s="90">
        <v>39</v>
      </c>
      <c r="B94" s="84" t="s">
        <v>832</v>
      </c>
      <c r="C94" s="90">
        <v>251</v>
      </c>
      <c r="D94" s="307"/>
      <c r="E94" s="312">
        <f>'КОНТЕН ПЛАН'!C492</f>
        <v>0</v>
      </c>
      <c r="F94" s="312"/>
      <c r="G94" s="478"/>
      <c r="H94" s="478"/>
      <c r="I94" s="478"/>
      <c r="J94" s="478"/>
      <c r="K94" s="478"/>
      <c r="L94" s="478"/>
      <c r="M94" s="478"/>
    </row>
    <row r="95" spans="1:13" ht="20.100000000000001" customHeight="1" x14ac:dyDescent="0.2">
      <c r="A95" s="90">
        <v>40</v>
      </c>
      <c r="B95" s="84" t="s">
        <v>833</v>
      </c>
      <c r="C95" s="90">
        <v>252</v>
      </c>
      <c r="D95" s="307"/>
      <c r="E95" s="109">
        <f>'КОНТЕН ПЛАН'!D494</f>
        <v>0</v>
      </c>
      <c r="F95" s="109"/>
      <c r="G95" s="481"/>
      <c r="H95" s="478"/>
      <c r="I95" s="478"/>
      <c r="J95" s="478"/>
      <c r="K95" s="478"/>
      <c r="L95" s="478"/>
      <c r="M95" s="478"/>
    </row>
    <row r="96" spans="1:13" ht="20.100000000000001" customHeight="1" x14ac:dyDescent="0.2">
      <c r="A96" s="90">
        <v>41</v>
      </c>
      <c r="B96" s="84" t="s">
        <v>834</v>
      </c>
      <c r="C96" s="90">
        <v>253</v>
      </c>
      <c r="D96" s="307"/>
      <c r="E96" s="109">
        <f>'КОНТЕН ПЛАН'!D495</f>
        <v>0</v>
      </c>
      <c r="F96" s="109"/>
      <c r="G96" s="478" t="s">
        <v>835</v>
      </c>
      <c r="H96" s="478"/>
      <c r="I96" s="478"/>
      <c r="J96" s="478"/>
      <c r="K96" s="478"/>
      <c r="L96" s="478"/>
      <c r="M96" s="478"/>
    </row>
    <row r="97" spans="1:13" ht="16.350000000000001" customHeight="1" x14ac:dyDescent="0.2">
      <c r="A97" s="90">
        <v>42</v>
      </c>
      <c r="B97" s="84" t="s">
        <v>836</v>
      </c>
      <c r="C97" s="90">
        <v>254</v>
      </c>
      <c r="D97" s="307"/>
      <c r="E97" s="109">
        <f>'КОНТЕН ПЛАН'!C496</f>
        <v>0</v>
      </c>
      <c r="F97" s="109"/>
      <c r="G97" s="478"/>
      <c r="H97" s="478"/>
      <c r="I97" s="478"/>
      <c r="J97" s="478"/>
      <c r="K97" s="478"/>
      <c r="L97" s="478"/>
      <c r="M97" s="478"/>
    </row>
    <row r="98" spans="1:13" ht="29.65" customHeight="1" x14ac:dyDescent="0.2">
      <c r="A98" s="90">
        <v>43</v>
      </c>
      <c r="B98" s="84" t="s">
        <v>837</v>
      </c>
      <c r="C98" s="90">
        <v>255</v>
      </c>
      <c r="D98" s="307"/>
      <c r="E98" s="312">
        <f>'КОНТЕН ПЛАН'!D499</f>
        <v>0</v>
      </c>
      <c r="F98" s="312"/>
      <c r="G98" s="478"/>
      <c r="H98" s="478"/>
      <c r="I98" s="478"/>
      <c r="J98" s="478"/>
      <c r="K98" s="478"/>
      <c r="L98" s="478"/>
      <c r="M98" s="478"/>
    </row>
    <row r="99" spans="1:13" ht="31.35" customHeight="1" x14ac:dyDescent="0.2">
      <c r="A99" s="90">
        <v>44</v>
      </c>
      <c r="B99" s="84" t="s">
        <v>838</v>
      </c>
      <c r="C99" s="90">
        <v>256</v>
      </c>
      <c r="D99" s="307"/>
      <c r="E99" s="312">
        <f>'КОНТЕН ПЛАН'!C500</f>
        <v>0</v>
      </c>
      <c r="F99" s="312"/>
      <c r="G99" s="478"/>
      <c r="H99" s="478"/>
      <c r="I99" s="478"/>
      <c r="J99" s="478"/>
      <c r="K99" s="478"/>
      <c r="L99" s="478"/>
      <c r="M99" s="478"/>
    </row>
    <row r="100" spans="1:13" ht="43.35" customHeight="1" x14ac:dyDescent="0.2">
      <c r="A100" s="90">
        <v>45</v>
      </c>
      <c r="B100" s="84" t="s">
        <v>839</v>
      </c>
      <c r="C100" s="90">
        <v>257</v>
      </c>
      <c r="D100" s="307"/>
      <c r="E100" s="109">
        <f>'ОСНОВНИ ПОДАТОЦИ ЗА ДРУШТВОТО'!C15</f>
        <v>15</v>
      </c>
      <c r="F100" s="109"/>
      <c r="G100" s="478"/>
      <c r="H100" s="478"/>
      <c r="I100" s="478"/>
      <c r="J100" s="478"/>
      <c r="K100" s="478"/>
      <c r="L100" s="478"/>
      <c r="M100" s="478"/>
    </row>
    <row r="101" spans="1:13" ht="29.25" customHeight="1" x14ac:dyDescent="0.2">
      <c r="A101" s="90">
        <v>46</v>
      </c>
      <c r="B101" s="84" t="s">
        <v>840</v>
      </c>
      <c r="C101" s="90">
        <v>258</v>
      </c>
      <c r="D101" s="307"/>
      <c r="E101" s="109">
        <f>'ОСНОВНИ ПОДАТОЦИ ЗА ДРУШТВОТО'!C14</f>
        <v>12</v>
      </c>
      <c r="F101" s="109"/>
      <c r="G101" s="478"/>
      <c r="H101" s="478"/>
      <c r="I101" s="478"/>
      <c r="J101" s="478"/>
      <c r="K101" s="478"/>
      <c r="L101" s="478"/>
      <c r="M101" s="478"/>
    </row>
    <row r="102" spans="1:13" ht="3" hidden="1" customHeight="1" x14ac:dyDescent="0.2">
      <c r="A102" s="90"/>
      <c r="B102" s="84"/>
      <c r="C102" s="90"/>
      <c r="D102" s="307"/>
      <c r="E102" s="109"/>
      <c r="F102" s="109"/>
      <c r="G102" s="75"/>
      <c r="H102" s="75"/>
      <c r="I102" s="75"/>
      <c r="J102" s="75"/>
      <c r="K102" s="75"/>
      <c r="L102" s="75"/>
      <c r="M102" s="75"/>
    </row>
    <row r="103" spans="1:13" ht="17.649999999999999" customHeight="1" x14ac:dyDescent="0.2">
      <c r="A103" s="90">
        <v>47</v>
      </c>
      <c r="B103" s="84" t="s">
        <v>841</v>
      </c>
      <c r="C103" s="90">
        <v>259</v>
      </c>
      <c r="D103" s="307"/>
      <c r="E103" s="312">
        <f>IF(E98-E99&gt;0,E98+E99,E98-E99)</f>
        <v>0</v>
      </c>
      <c r="F103" s="312">
        <f>IF(F98-F99&gt;0,F98-F99,F98+F99)</f>
        <v>0</v>
      </c>
      <c r="G103" s="478"/>
      <c r="H103" s="478"/>
      <c r="I103" s="478"/>
      <c r="J103" s="478"/>
      <c r="K103" s="478"/>
      <c r="L103" s="478"/>
      <c r="M103" s="478"/>
    </row>
    <row r="104" spans="1:13" ht="30" customHeight="1" x14ac:dyDescent="0.2">
      <c r="A104" s="90" t="s">
        <v>842</v>
      </c>
      <c r="B104" s="84" t="s">
        <v>843</v>
      </c>
      <c r="C104" s="90">
        <v>260</v>
      </c>
      <c r="D104" s="307"/>
      <c r="E104" s="109">
        <f>'КОНТЕН ПЛАН'!D502</f>
        <v>0</v>
      </c>
      <c r="F104" s="109"/>
      <c r="G104" s="478"/>
      <c r="H104" s="478"/>
      <c r="I104" s="478"/>
      <c r="J104" s="478"/>
      <c r="K104" s="478"/>
      <c r="L104" s="478"/>
      <c r="M104" s="478"/>
    </row>
    <row r="105" spans="1:13" ht="28.5" x14ac:dyDescent="0.2">
      <c r="A105" s="90" t="s">
        <v>844</v>
      </c>
      <c r="B105" s="84" t="s">
        <v>845</v>
      </c>
      <c r="C105" s="90">
        <v>261</v>
      </c>
      <c r="D105" s="307"/>
      <c r="E105" s="109">
        <f>'КОНТЕН ПЛАН'!D503</f>
        <v>0</v>
      </c>
      <c r="F105" s="109"/>
      <c r="G105" s="478"/>
      <c r="H105" s="478"/>
      <c r="I105" s="478"/>
      <c r="J105" s="478"/>
      <c r="K105" s="478"/>
      <c r="L105" s="478"/>
      <c r="M105" s="478"/>
    </row>
    <row r="106" spans="1:13" ht="29.65" customHeight="1" x14ac:dyDescent="0.2">
      <c r="A106" s="90" t="s">
        <v>846</v>
      </c>
      <c r="B106" s="84" t="s">
        <v>847</v>
      </c>
      <c r="C106" s="90">
        <v>262</v>
      </c>
      <c r="D106" s="307"/>
      <c r="E106" s="109">
        <f>'КОНТЕН ПЛАН'!C504</f>
        <v>0</v>
      </c>
      <c r="F106" s="109"/>
      <c r="G106" s="478"/>
      <c r="H106" s="478"/>
      <c r="I106" s="478"/>
      <c r="J106" s="478"/>
      <c r="K106" s="478"/>
      <c r="L106" s="478"/>
      <c r="M106" s="478"/>
    </row>
    <row r="107" spans="1:13" ht="28.5" x14ac:dyDescent="0.2">
      <c r="A107" s="90" t="s">
        <v>848</v>
      </c>
      <c r="B107" s="84" t="s">
        <v>849</v>
      </c>
      <c r="C107" s="90">
        <v>263</v>
      </c>
      <c r="D107" s="307"/>
      <c r="E107" s="109">
        <f>'КОНТЕН ПЛАН'!C505</f>
        <v>0</v>
      </c>
      <c r="F107" s="109"/>
      <c r="G107" s="478"/>
      <c r="H107" s="478"/>
      <c r="I107" s="478"/>
      <c r="J107" s="478"/>
      <c r="K107" s="478"/>
      <c r="L107" s="478"/>
      <c r="M107" s="478"/>
    </row>
    <row r="108" spans="1:13" ht="15" customHeight="1" x14ac:dyDescent="0.2">
      <c r="A108" s="90">
        <v>48</v>
      </c>
      <c r="B108" s="84" t="s">
        <v>850</v>
      </c>
      <c r="C108" s="90">
        <v>264</v>
      </c>
      <c r="D108" s="307"/>
      <c r="E108" s="109"/>
      <c r="F108" s="109"/>
      <c r="G108" s="478"/>
      <c r="H108" s="478"/>
      <c r="I108" s="478"/>
      <c r="J108" s="478"/>
      <c r="K108" s="478"/>
      <c r="L108" s="478"/>
      <c r="M108" s="478"/>
    </row>
    <row r="109" spans="1:13" ht="17.649999999999999" customHeight="1" x14ac:dyDescent="0.2">
      <c r="A109" s="90" t="s">
        <v>697</v>
      </c>
      <c r="B109" s="84" t="s">
        <v>851</v>
      </c>
      <c r="C109" s="90">
        <v>265</v>
      </c>
      <c r="D109" s="307"/>
      <c r="E109" s="109"/>
      <c r="F109" s="109"/>
      <c r="G109" s="478"/>
      <c r="H109" s="478"/>
      <c r="I109" s="478"/>
      <c r="J109" s="478"/>
      <c r="K109" s="478"/>
      <c r="L109" s="478"/>
      <c r="M109" s="478"/>
    </row>
    <row r="110" spans="1:13" ht="17.100000000000001" customHeight="1" x14ac:dyDescent="0.2">
      <c r="A110" s="90" t="s">
        <v>699</v>
      </c>
      <c r="B110" s="84" t="s">
        <v>852</v>
      </c>
      <c r="C110" s="90">
        <v>266</v>
      </c>
      <c r="D110" s="307"/>
      <c r="E110" s="109"/>
      <c r="F110" s="109"/>
      <c r="G110" s="478"/>
      <c r="H110" s="478"/>
      <c r="I110" s="478"/>
      <c r="J110" s="478"/>
      <c r="K110" s="478"/>
      <c r="L110" s="478"/>
      <c r="M110" s="478"/>
    </row>
    <row r="111" spans="1:13" ht="30" customHeight="1" x14ac:dyDescent="0.2">
      <c r="A111" s="90" t="s">
        <v>853</v>
      </c>
      <c r="B111" s="84" t="s">
        <v>854</v>
      </c>
      <c r="C111" s="90">
        <v>267</v>
      </c>
      <c r="D111" s="307"/>
      <c r="E111" s="109"/>
      <c r="F111" s="109"/>
      <c r="G111" s="478"/>
      <c r="H111" s="478"/>
      <c r="I111" s="478"/>
      <c r="J111" s="478"/>
      <c r="K111" s="478"/>
      <c r="L111" s="478"/>
      <c r="M111" s="478"/>
    </row>
    <row r="112" spans="1:13" ht="30" customHeight="1" x14ac:dyDescent="0.2">
      <c r="A112" s="90" t="s">
        <v>855</v>
      </c>
      <c r="B112" s="84" t="s">
        <v>856</v>
      </c>
      <c r="C112" s="90">
        <v>268</v>
      </c>
      <c r="D112" s="307"/>
      <c r="E112" s="109"/>
      <c r="F112" s="109"/>
      <c r="G112" s="478"/>
      <c r="H112" s="478"/>
      <c r="I112" s="478"/>
      <c r="J112" s="478"/>
      <c r="K112" s="478"/>
      <c r="L112" s="478"/>
      <c r="M112" s="478"/>
    </row>
    <row r="113" spans="1:13" x14ac:dyDescent="0.2">
      <c r="A113" s="104"/>
      <c r="G113" s="478"/>
      <c r="H113" s="478"/>
      <c r="I113" s="478"/>
      <c r="J113" s="478"/>
      <c r="K113" s="478"/>
      <c r="L113" s="478"/>
      <c r="M113" s="478"/>
    </row>
    <row r="114" spans="1:13" ht="15" x14ac:dyDescent="0.25">
      <c r="A114" s="110"/>
      <c r="B114" s="111" t="s">
        <v>857</v>
      </c>
      <c r="C114" s="110"/>
      <c r="D114" s="110"/>
      <c r="E114" s="110"/>
      <c r="F114" s="94"/>
      <c r="G114" s="478"/>
      <c r="H114" s="478"/>
      <c r="I114" s="478"/>
      <c r="J114" s="478"/>
      <c r="K114" s="478"/>
      <c r="L114" s="478"/>
      <c r="M114" s="478"/>
    </row>
    <row r="115" spans="1:13" x14ac:dyDescent="0.2">
      <c r="A115" s="112"/>
      <c r="B115" s="105" t="s">
        <v>1959</v>
      </c>
      <c r="C115" s="112"/>
      <c r="D115" s="112"/>
      <c r="E115" s="112"/>
      <c r="F115" s="80"/>
      <c r="G115" s="478"/>
      <c r="H115" s="478"/>
      <c r="I115" s="478"/>
      <c r="J115" s="478"/>
      <c r="K115" s="478"/>
      <c r="L115" s="478"/>
      <c r="M115" s="478"/>
    </row>
    <row r="116" spans="1:13" x14ac:dyDescent="0.2">
      <c r="A116" s="113"/>
      <c r="B116" s="113"/>
      <c r="G116" s="114"/>
      <c r="H116" s="114"/>
      <c r="I116" s="114"/>
      <c r="J116" s="75"/>
      <c r="K116" s="75"/>
      <c r="L116" s="75"/>
      <c r="M116" s="75"/>
    </row>
    <row r="117" spans="1:13" ht="25.5" customHeight="1" x14ac:dyDescent="0.2">
      <c r="A117" s="479" t="s">
        <v>764</v>
      </c>
      <c r="B117" s="479" t="s">
        <v>765</v>
      </c>
      <c r="C117" s="480" t="s">
        <v>858</v>
      </c>
      <c r="D117" s="479" t="s">
        <v>643</v>
      </c>
      <c r="E117" s="480" t="s">
        <v>644</v>
      </c>
      <c r="F117" s="480"/>
      <c r="I117" s="114"/>
      <c r="J117" s="75"/>
      <c r="K117" s="75"/>
      <c r="L117" s="75"/>
      <c r="M117" s="75"/>
    </row>
    <row r="118" spans="1:13" x14ac:dyDescent="0.2">
      <c r="A118" s="479"/>
      <c r="B118" s="479"/>
      <c r="C118" s="480"/>
      <c r="D118" s="479"/>
      <c r="E118" s="480"/>
      <c r="F118" s="480"/>
      <c r="I118" s="75"/>
      <c r="J118" s="75"/>
      <c r="K118" s="75"/>
      <c r="L118" s="75"/>
      <c r="M118" s="75"/>
    </row>
    <row r="119" spans="1:13" x14ac:dyDescent="0.2">
      <c r="A119" s="479"/>
      <c r="B119" s="479"/>
      <c r="C119" s="480"/>
      <c r="D119" s="479"/>
      <c r="E119" s="479" t="s">
        <v>6</v>
      </c>
      <c r="F119" s="479" t="s">
        <v>645</v>
      </c>
      <c r="I119" s="75"/>
      <c r="J119" s="75"/>
      <c r="K119" s="75"/>
      <c r="L119" s="75"/>
      <c r="M119" s="75"/>
    </row>
    <row r="120" spans="1:13" x14ac:dyDescent="0.2">
      <c r="A120" s="479"/>
      <c r="B120" s="479"/>
      <c r="C120" s="480"/>
      <c r="D120" s="479"/>
      <c r="E120" s="479"/>
      <c r="F120" s="479"/>
      <c r="I120" s="75"/>
      <c r="J120" s="75"/>
      <c r="K120" s="75"/>
      <c r="L120" s="75"/>
      <c r="M120" s="75"/>
    </row>
    <row r="121" spans="1:13" x14ac:dyDescent="0.2">
      <c r="A121" s="115">
        <v>1</v>
      </c>
      <c r="B121" s="115">
        <v>2</v>
      </c>
      <c r="C121" s="115">
        <v>3</v>
      </c>
      <c r="D121" s="115">
        <v>4</v>
      </c>
      <c r="E121" s="115">
        <v>5</v>
      </c>
      <c r="F121" s="115">
        <v>6</v>
      </c>
      <c r="I121" s="75"/>
      <c r="J121" s="75"/>
      <c r="K121" s="75"/>
      <c r="L121" s="75"/>
      <c r="M121" s="75"/>
    </row>
    <row r="122" spans="1:13" ht="34.15" customHeight="1" x14ac:dyDescent="0.2">
      <c r="A122" s="115">
        <v>1</v>
      </c>
      <c r="B122" s="116" t="s">
        <v>859</v>
      </c>
      <c r="C122" s="115">
        <v>269</v>
      </c>
      <c r="D122" s="313"/>
      <c r="E122" s="314">
        <f>E98</f>
        <v>0</v>
      </c>
      <c r="F122" s="314">
        <f>F98</f>
        <v>0</v>
      </c>
      <c r="I122" s="75"/>
      <c r="J122" s="75"/>
      <c r="K122" s="75"/>
      <c r="L122" s="75"/>
      <c r="M122" s="75"/>
    </row>
    <row r="123" spans="1:13" ht="34.15" customHeight="1" x14ac:dyDescent="0.2">
      <c r="A123" s="115">
        <v>2</v>
      </c>
      <c r="B123" s="116" t="s">
        <v>860</v>
      </c>
      <c r="C123" s="115">
        <v>270</v>
      </c>
      <c r="D123" s="313"/>
      <c r="E123" s="314">
        <f>E99</f>
        <v>0</v>
      </c>
      <c r="F123" s="314">
        <f>F99</f>
        <v>0</v>
      </c>
      <c r="I123" s="75"/>
      <c r="J123" s="75"/>
      <c r="K123" s="75"/>
      <c r="L123" s="75"/>
      <c r="M123" s="75"/>
    </row>
    <row r="124" spans="1:13" ht="42.75" customHeight="1" x14ac:dyDescent="0.2">
      <c r="A124" s="115">
        <v>3</v>
      </c>
      <c r="B124" s="116" t="s">
        <v>861</v>
      </c>
      <c r="C124" s="115">
        <v>271</v>
      </c>
      <c r="D124" s="313"/>
      <c r="E124" s="314">
        <f>(E126+E128+E130+E132+E134+E136)-(E127+E129+E131+E133+E135+E137)</f>
        <v>0</v>
      </c>
      <c r="F124" s="314">
        <f>(F126+F128+F130+F132+F134+F136)-(F127+F129+F131+F133+F135+F137)</f>
        <v>0</v>
      </c>
      <c r="I124" s="75"/>
      <c r="J124" s="75"/>
      <c r="K124" s="75"/>
      <c r="L124" s="75"/>
      <c r="M124" s="75"/>
    </row>
    <row r="125" spans="1:13" ht="45" customHeight="1" x14ac:dyDescent="0.2">
      <c r="A125" s="115">
        <v>4</v>
      </c>
      <c r="B125" s="116" t="s">
        <v>862</v>
      </c>
      <c r="C125" s="115">
        <v>272</v>
      </c>
      <c r="D125" s="313"/>
      <c r="E125" s="314">
        <f>(E127+E129+E131+E133+E135+E137)-(E126+E128+E130+E132+E134+E136)</f>
        <v>0</v>
      </c>
      <c r="F125" s="314">
        <f>(F127+F129+F131+F133+F135+F137)-(F126+F128+F130+F132+F134+F136)</f>
        <v>0</v>
      </c>
      <c r="I125" s="75"/>
      <c r="J125" s="75"/>
      <c r="K125" s="75"/>
      <c r="L125" s="75"/>
      <c r="M125" s="75"/>
    </row>
    <row r="126" spans="1:13" ht="34.15" customHeight="1" x14ac:dyDescent="0.2">
      <c r="A126" s="115">
        <v>5</v>
      </c>
      <c r="B126" s="116" t="s">
        <v>863</v>
      </c>
      <c r="C126" s="115">
        <f>C125+1</f>
        <v>273</v>
      </c>
      <c r="D126" s="313"/>
      <c r="E126" s="118"/>
      <c r="F126" s="118"/>
      <c r="I126" s="75"/>
      <c r="J126" s="75"/>
      <c r="K126" s="75"/>
      <c r="L126" s="75"/>
      <c r="M126" s="75"/>
    </row>
    <row r="127" spans="1:13" ht="34.15" customHeight="1" x14ac:dyDescent="0.2">
      <c r="A127" s="115">
        <v>6</v>
      </c>
      <c r="B127" s="116" t="s">
        <v>864</v>
      </c>
      <c r="C127" s="115">
        <v>274</v>
      </c>
      <c r="D127" s="313"/>
      <c r="E127" s="118"/>
      <c r="F127" s="118"/>
      <c r="I127" s="114"/>
      <c r="J127" s="114"/>
      <c r="K127" s="114"/>
      <c r="L127" s="114"/>
      <c r="M127" s="114"/>
    </row>
    <row r="128" spans="1:13" ht="34.15" customHeight="1" x14ac:dyDescent="0.2">
      <c r="A128" s="115">
        <v>7</v>
      </c>
      <c r="B128" s="116" t="s">
        <v>865</v>
      </c>
      <c r="C128" s="115">
        <v>275</v>
      </c>
      <c r="D128" s="313"/>
      <c r="E128" s="118"/>
      <c r="F128" s="118"/>
      <c r="I128" s="80"/>
      <c r="J128" s="80"/>
      <c r="K128" s="80"/>
      <c r="L128" s="80"/>
      <c r="M128" s="80"/>
    </row>
    <row r="129" spans="1:6" ht="34.15" customHeight="1" x14ac:dyDescent="0.2">
      <c r="A129" s="115">
        <v>8</v>
      </c>
      <c r="B129" s="116" t="s">
        <v>866</v>
      </c>
      <c r="C129" s="115">
        <v>276</v>
      </c>
      <c r="D129" s="313"/>
      <c r="E129" s="118"/>
      <c r="F129" s="118"/>
    </row>
    <row r="130" spans="1:6" ht="34.15" customHeight="1" x14ac:dyDescent="0.2">
      <c r="A130" s="115">
        <v>9</v>
      </c>
      <c r="B130" s="116" t="s">
        <v>867</v>
      </c>
      <c r="C130" s="115">
        <v>277</v>
      </c>
      <c r="D130" s="313"/>
      <c r="E130" s="118"/>
      <c r="F130" s="118"/>
    </row>
    <row r="131" spans="1:6" ht="34.15" customHeight="1" x14ac:dyDescent="0.2">
      <c r="A131" s="115">
        <v>10</v>
      </c>
      <c r="B131" s="116" t="s">
        <v>868</v>
      </c>
      <c r="C131" s="115">
        <v>278</v>
      </c>
      <c r="D131" s="313"/>
      <c r="E131" s="118"/>
      <c r="F131" s="118"/>
    </row>
    <row r="132" spans="1:6" ht="31.5" customHeight="1" x14ac:dyDescent="0.2">
      <c r="A132" s="115">
        <v>11</v>
      </c>
      <c r="B132" s="116" t="s">
        <v>869</v>
      </c>
      <c r="C132" s="115">
        <v>279</v>
      </c>
      <c r="D132" s="313"/>
      <c r="E132" s="118"/>
      <c r="F132" s="118"/>
    </row>
    <row r="133" spans="1:6" ht="31.5" customHeight="1" x14ac:dyDescent="0.2">
      <c r="A133" s="115">
        <v>12</v>
      </c>
      <c r="B133" s="116" t="s">
        <v>870</v>
      </c>
      <c r="C133" s="115">
        <v>280</v>
      </c>
      <c r="D133" s="313"/>
      <c r="E133" s="118"/>
      <c r="F133" s="118"/>
    </row>
    <row r="134" spans="1:6" ht="34.15" customHeight="1" x14ac:dyDescent="0.2">
      <c r="A134" s="115">
        <v>13</v>
      </c>
      <c r="B134" s="116" t="s">
        <v>562</v>
      </c>
      <c r="C134" s="115">
        <v>281</v>
      </c>
      <c r="D134" s="313"/>
      <c r="E134" s="118"/>
      <c r="F134" s="118"/>
    </row>
    <row r="135" spans="1:6" ht="34.15" customHeight="1" x14ac:dyDescent="0.2">
      <c r="A135" s="115">
        <v>14</v>
      </c>
      <c r="B135" s="116" t="s">
        <v>563</v>
      </c>
      <c r="C135" s="115">
        <v>282</v>
      </c>
      <c r="D135" s="313"/>
      <c r="E135" s="118"/>
      <c r="F135" s="118"/>
    </row>
    <row r="136" spans="1:6" ht="38.25" x14ac:dyDescent="0.2">
      <c r="A136" s="115">
        <v>15</v>
      </c>
      <c r="B136" s="116" t="s">
        <v>871</v>
      </c>
      <c r="C136" s="115">
        <v>283</v>
      </c>
      <c r="D136" s="313"/>
      <c r="E136" s="118"/>
      <c r="F136" s="118"/>
    </row>
    <row r="137" spans="1:6" ht="38.25" x14ac:dyDescent="0.2">
      <c r="A137" s="115">
        <v>16</v>
      </c>
      <c r="B137" s="116" t="s">
        <v>872</v>
      </c>
      <c r="C137" s="115">
        <v>284</v>
      </c>
      <c r="D137" s="313"/>
      <c r="E137" s="118"/>
      <c r="F137" s="118"/>
    </row>
    <row r="138" spans="1:6" ht="34.15" customHeight="1" x14ac:dyDescent="0.2">
      <c r="A138" s="115">
        <v>17</v>
      </c>
      <c r="B138" s="116" t="s">
        <v>570</v>
      </c>
      <c r="C138" s="115">
        <v>285</v>
      </c>
      <c r="D138" s="313"/>
      <c r="E138" s="118"/>
      <c r="F138" s="118"/>
    </row>
    <row r="139" spans="1:6" ht="34.15" customHeight="1" x14ac:dyDescent="0.2">
      <c r="A139" s="115">
        <v>18</v>
      </c>
      <c r="B139" s="116" t="s">
        <v>873</v>
      </c>
      <c r="C139" s="115">
        <v>286</v>
      </c>
      <c r="D139" s="313"/>
      <c r="E139" s="314">
        <f>E124-E138</f>
        <v>0</v>
      </c>
      <c r="F139" s="314">
        <f>F124-F138</f>
        <v>0</v>
      </c>
    </row>
    <row r="140" spans="1:6" ht="28.5" customHeight="1" x14ac:dyDescent="0.2">
      <c r="A140" s="117">
        <v>19</v>
      </c>
      <c r="B140" s="116" t="s">
        <v>874</v>
      </c>
      <c r="C140" s="115">
        <v>287</v>
      </c>
      <c r="D140" s="313"/>
      <c r="E140" s="118">
        <f>E125+E138</f>
        <v>0</v>
      </c>
      <c r="F140" s="118">
        <f>F125+F138</f>
        <v>0</v>
      </c>
    </row>
    <row r="141" spans="1:6" ht="34.15" customHeight="1" x14ac:dyDescent="0.2">
      <c r="A141" s="115">
        <v>20</v>
      </c>
      <c r="B141" s="116" t="s">
        <v>875</v>
      </c>
      <c r="C141" s="115">
        <v>288</v>
      </c>
      <c r="D141" s="313"/>
      <c r="E141" s="314">
        <f>(E122+E139)</f>
        <v>0</v>
      </c>
      <c r="F141" s="314">
        <f>F122+F139</f>
        <v>0</v>
      </c>
    </row>
    <row r="142" spans="1:6" ht="34.15" customHeight="1" x14ac:dyDescent="0.2">
      <c r="A142" s="115" t="s">
        <v>876</v>
      </c>
      <c r="B142" s="116" t="s">
        <v>877</v>
      </c>
      <c r="C142" s="115">
        <v>289</v>
      </c>
      <c r="D142" s="313"/>
      <c r="E142" s="118"/>
      <c r="F142" s="118"/>
    </row>
    <row r="143" spans="1:6" ht="34.15" customHeight="1" x14ac:dyDescent="0.2">
      <c r="A143" s="115" t="s">
        <v>878</v>
      </c>
      <c r="B143" s="116" t="s">
        <v>879</v>
      </c>
      <c r="C143" s="115">
        <v>290</v>
      </c>
      <c r="D143" s="313"/>
      <c r="E143" s="118"/>
      <c r="F143" s="118"/>
    </row>
    <row r="144" spans="1:6" ht="34.15" customHeight="1" x14ac:dyDescent="0.2">
      <c r="A144" s="115">
        <v>21</v>
      </c>
      <c r="B144" s="116" t="s">
        <v>880</v>
      </c>
      <c r="C144" s="115">
        <v>291</v>
      </c>
      <c r="D144" s="313"/>
      <c r="E144" s="314">
        <f>(E123+E140)</f>
        <v>0</v>
      </c>
      <c r="F144" s="314">
        <f>F123+F140</f>
        <v>0</v>
      </c>
    </row>
    <row r="145" spans="1:6" ht="34.15" customHeight="1" x14ac:dyDescent="0.2">
      <c r="A145" s="115" t="s">
        <v>881</v>
      </c>
      <c r="B145" s="116" t="s">
        <v>882</v>
      </c>
      <c r="C145" s="115">
        <v>292</v>
      </c>
      <c r="D145" s="313"/>
      <c r="E145" s="118"/>
      <c r="F145" s="118"/>
    </row>
    <row r="146" spans="1:6" ht="30.75" customHeight="1" x14ac:dyDescent="0.2">
      <c r="A146" s="115" t="s">
        <v>883</v>
      </c>
      <c r="B146" s="116" t="s">
        <v>884</v>
      </c>
      <c r="C146" s="115">
        <v>293</v>
      </c>
      <c r="D146" s="313"/>
      <c r="E146" s="118"/>
      <c r="F146" s="118"/>
    </row>
    <row r="147" spans="1:6" ht="15.75" customHeight="1" x14ac:dyDescent="0.2">
      <c r="A147" s="119"/>
      <c r="B147" s="119"/>
      <c r="C147" s="119"/>
      <c r="D147" s="119"/>
      <c r="E147" s="119"/>
      <c r="F147" s="119"/>
    </row>
    <row r="148" spans="1:6" ht="30.6" customHeight="1" thickBot="1" x14ac:dyDescent="0.3">
      <c r="A148" s="471" t="s">
        <v>885</v>
      </c>
      <c r="B148" s="469"/>
      <c r="C148" s="472" t="str">
        <f>'ОСНОВНИ ПОДАТОЦИ ЗА ДРУШТВОТО'!C17:O17</f>
        <v>Сметководствени, книговодствени и ревизорски работи; даночно советување</v>
      </c>
      <c r="D148" s="473"/>
      <c r="E148" s="473"/>
      <c r="F148" s="474"/>
    </row>
    <row r="149" spans="1:6" ht="21.75" customHeight="1" thickBot="1" x14ac:dyDescent="0.3">
      <c r="A149" s="471" t="s">
        <v>886</v>
      </c>
      <c r="B149" s="469"/>
      <c r="C149" s="399">
        <f>'ОСНОВНИ ПОДАТОЦИ ЗА ДРУШТВОТО'!C16:O16</f>
        <v>69.2</v>
      </c>
      <c r="D149" s="7"/>
      <c r="E149" s="7"/>
      <c r="F149" s="7"/>
    </row>
    <row r="150" spans="1:6" ht="41.1" customHeight="1" x14ac:dyDescent="0.25">
      <c r="A150" s="7"/>
      <c r="B150" s="475" t="s">
        <v>887</v>
      </c>
      <c r="C150" s="475"/>
      <c r="D150" s="475"/>
      <c r="E150" s="475"/>
      <c r="F150" s="475"/>
    </row>
    <row r="151" spans="1:6" ht="14.65" customHeight="1" x14ac:dyDescent="0.2">
      <c r="A151" s="92"/>
      <c r="B151" s="93"/>
      <c r="C151" s="94"/>
      <c r="D151" s="94"/>
      <c r="E151" s="95"/>
      <c r="F151" s="95"/>
    </row>
    <row r="152" spans="1:6" x14ac:dyDescent="0.2">
      <c r="A152" s="442" t="s">
        <v>752</v>
      </c>
      <c r="B152" s="469"/>
      <c r="C152" s="96"/>
      <c r="D152" s="120"/>
      <c r="E152" s="476">
        <f>'ОСНОВНИ ПОДАТОЦИ ЗА ДРУШТВОТО'!C21</f>
        <v>0</v>
      </c>
      <c r="F152" s="476"/>
    </row>
    <row r="153" spans="1:6" x14ac:dyDescent="0.2">
      <c r="A153" s="442" t="s">
        <v>753</v>
      </c>
      <c r="B153" s="469"/>
      <c r="C153" s="120"/>
      <c r="D153" s="120"/>
      <c r="E153" s="477"/>
      <c r="F153" s="477"/>
    </row>
    <row r="154" spans="1:6" ht="50.25" customHeight="1" x14ac:dyDescent="0.2">
      <c r="A154" s="443" t="s">
        <v>12</v>
      </c>
      <c r="B154" s="466"/>
      <c r="C154" s="98" t="s">
        <v>754</v>
      </c>
      <c r="D154" s="121"/>
      <c r="E154" s="467">
        <f>'ОСНОВНИ ПОДАТОЦИ ЗА ДРУШТВОТО'!C22:O22</f>
        <v>0</v>
      </c>
      <c r="F154" s="467"/>
    </row>
    <row r="155" spans="1:6" ht="27.6" customHeight="1" x14ac:dyDescent="0.2">
      <c r="A155" s="100" t="s">
        <v>755</v>
      </c>
      <c r="B155" s="309"/>
      <c r="D155" s="100" t="s">
        <v>756</v>
      </c>
      <c r="E155" s="467">
        <f>'ОСНОВНИ ПОДАТОЦИ ЗА ДРУШТВОТО'!C23</f>
        <v>0</v>
      </c>
      <c r="F155" s="467"/>
    </row>
    <row r="156" spans="1:6" ht="27.6" customHeight="1" x14ac:dyDescent="0.2">
      <c r="A156" s="100" t="s">
        <v>756</v>
      </c>
      <c r="B156" s="122">
        <f>E155</f>
        <v>0</v>
      </c>
      <c r="D156" s="100" t="s">
        <v>13</v>
      </c>
      <c r="E156" s="468" t="str">
        <f>'ОСНОВНИ ПОДАТОЦИ ЗА ДРУШТВОТО'!C24</f>
        <v>31.12.2025</v>
      </c>
      <c r="F156" s="468"/>
    </row>
    <row r="157" spans="1:6" ht="27" customHeight="1" x14ac:dyDescent="0.2">
      <c r="A157" s="100" t="s">
        <v>757</v>
      </c>
      <c r="B157" s="329" t="str">
        <f>E156</f>
        <v>31.12.2025</v>
      </c>
      <c r="C157" s="434" t="s">
        <v>10</v>
      </c>
      <c r="D157" s="469"/>
      <c r="E157" s="469"/>
      <c r="F157" s="469"/>
    </row>
    <row r="158" spans="1:6" ht="15" x14ac:dyDescent="0.25">
      <c r="A158" s="7"/>
      <c r="B158" s="102"/>
      <c r="C158" s="470">
        <f>'ОСНОВНИ ПОДАТОЦИ ЗА ДРУШТВОТО'!C20:O20</f>
        <v>0</v>
      </c>
      <c r="D158" s="439"/>
      <c r="E158" s="439"/>
      <c r="F158" s="439"/>
    </row>
    <row r="159" spans="1:6" ht="15" x14ac:dyDescent="0.25">
      <c r="A159" s="7"/>
      <c r="B159" s="102"/>
      <c r="C159" s="440"/>
      <c r="D159" s="440"/>
      <c r="E159" s="440"/>
      <c r="F159" s="440"/>
    </row>
    <row r="160" spans="1:6" ht="15" x14ac:dyDescent="0.25">
      <c r="A160" s="7"/>
      <c r="D160" s="463"/>
      <c r="E160" s="464"/>
      <c r="F160" s="464"/>
    </row>
    <row r="161" spans="3:6" x14ac:dyDescent="0.2">
      <c r="C161" s="5" t="s">
        <v>755</v>
      </c>
      <c r="D161" s="465"/>
      <c r="E161" s="465"/>
      <c r="F161" s="465"/>
    </row>
    <row r="181" spans="1:1" x14ac:dyDescent="0.2">
      <c r="A181" s="100"/>
    </row>
  </sheetData>
  <mergeCells count="114">
    <mergeCell ref="E23:F24"/>
    <mergeCell ref="E25:E27"/>
    <mergeCell ref="F25:F27"/>
    <mergeCell ref="L6:M6"/>
    <mergeCell ref="L7:M9"/>
    <mergeCell ref="C15:F15"/>
    <mergeCell ref="C16:F16"/>
    <mergeCell ref="G25:M26"/>
    <mergeCell ref="G27:M29"/>
    <mergeCell ref="C14:F14"/>
    <mergeCell ref="C13:F13"/>
    <mergeCell ref="G32:M32"/>
    <mergeCell ref="C33:C34"/>
    <mergeCell ref="D33:D34"/>
    <mergeCell ref="E33:E34"/>
    <mergeCell ref="F33:F34"/>
    <mergeCell ref="G33:M33"/>
    <mergeCell ref="B17:D17"/>
    <mergeCell ref="A46:A50"/>
    <mergeCell ref="B46:B50"/>
    <mergeCell ref="C46:C50"/>
    <mergeCell ref="D46:D50"/>
    <mergeCell ref="E46:F47"/>
    <mergeCell ref="E48:E50"/>
    <mergeCell ref="F48:F50"/>
    <mergeCell ref="G35:M36"/>
    <mergeCell ref="G37:M37"/>
    <mergeCell ref="G38:M38"/>
    <mergeCell ref="G39:M40"/>
    <mergeCell ref="G41:M41"/>
    <mergeCell ref="G42:M42"/>
    <mergeCell ref="A23:A27"/>
    <mergeCell ref="B23:B27"/>
    <mergeCell ref="C23:C27"/>
    <mergeCell ref="D23:D27"/>
    <mergeCell ref="G52:M52"/>
    <mergeCell ref="G53:M53"/>
    <mergeCell ref="G54:M55"/>
    <mergeCell ref="G56:M57"/>
    <mergeCell ref="G58:M58"/>
    <mergeCell ref="G59:M60"/>
    <mergeCell ref="G43:M43"/>
    <mergeCell ref="G44:M44"/>
    <mergeCell ref="G45:M45"/>
    <mergeCell ref="G67:M67"/>
    <mergeCell ref="G68:M68"/>
    <mergeCell ref="G69:M69"/>
    <mergeCell ref="G70:M70"/>
    <mergeCell ref="G71:M71"/>
    <mergeCell ref="G72:M72"/>
    <mergeCell ref="G61:M61"/>
    <mergeCell ref="G62:M62"/>
    <mergeCell ref="G63:M63"/>
    <mergeCell ref="G64:M64"/>
    <mergeCell ref="G65:M65"/>
    <mergeCell ref="G66:M66"/>
    <mergeCell ref="G73:M74"/>
    <mergeCell ref="G75:M75"/>
    <mergeCell ref="G76:M76"/>
    <mergeCell ref="G77:M77"/>
    <mergeCell ref="A78:A82"/>
    <mergeCell ref="B78:B82"/>
    <mergeCell ref="C78:C82"/>
    <mergeCell ref="D78:D82"/>
    <mergeCell ref="E78:F79"/>
    <mergeCell ref="E80:E82"/>
    <mergeCell ref="G90:M90"/>
    <mergeCell ref="G91:M91"/>
    <mergeCell ref="G92:M92"/>
    <mergeCell ref="G93:M94"/>
    <mergeCell ref="G95:M95"/>
    <mergeCell ref="G96:M96"/>
    <mergeCell ref="F80:F82"/>
    <mergeCell ref="G84:M84"/>
    <mergeCell ref="G85:M86"/>
    <mergeCell ref="G87:M87"/>
    <mergeCell ref="G88:M88"/>
    <mergeCell ref="G89:M89"/>
    <mergeCell ref="G104:M104"/>
    <mergeCell ref="G105:M105"/>
    <mergeCell ref="G106:M106"/>
    <mergeCell ref="G107:M107"/>
    <mergeCell ref="G108:M108"/>
    <mergeCell ref="G109:M109"/>
    <mergeCell ref="G97:M97"/>
    <mergeCell ref="G98:M98"/>
    <mergeCell ref="G99:M99"/>
    <mergeCell ref="G100:M100"/>
    <mergeCell ref="G101:M101"/>
    <mergeCell ref="G103:M103"/>
    <mergeCell ref="G110:M111"/>
    <mergeCell ref="G112:M113"/>
    <mergeCell ref="G114:M115"/>
    <mergeCell ref="A117:A120"/>
    <mergeCell ref="B117:B120"/>
    <mergeCell ref="C117:C120"/>
    <mergeCell ref="D117:D120"/>
    <mergeCell ref="E117:F118"/>
    <mergeCell ref="E119:E120"/>
    <mergeCell ref="F119:F120"/>
    <mergeCell ref="D160:F161"/>
    <mergeCell ref="A154:B154"/>
    <mergeCell ref="E154:F154"/>
    <mergeCell ref="E155:F155"/>
    <mergeCell ref="E156:F156"/>
    <mergeCell ref="C157:F157"/>
    <mergeCell ref="C158:F159"/>
    <mergeCell ref="A148:B148"/>
    <mergeCell ref="C148:F148"/>
    <mergeCell ref="A149:B149"/>
    <mergeCell ref="B150:F150"/>
    <mergeCell ref="A152:B152"/>
    <mergeCell ref="E152:F153"/>
    <mergeCell ref="A153:B153"/>
  </mergeCells>
  <pageMargins left="0.15748031496062992" right="0.15748031496062992" top="0.15748031496062992" bottom="0.15748031496062992" header="0.1181091426071741" footer="0.15748031496062992"/>
  <pageSetup paperSize="9" orientation="portrait" horizontalDpi="300" verticalDpi="300" r:id="rId1"/>
  <drawing r:id="rId2"/>
  <legacyDrawing r:id="rId3"/>
  <oleObjects>
    <mc:AlternateContent xmlns:mc="http://schemas.openxmlformats.org/markup-compatibility/2006">
      <mc:Choice Requires="x14">
        <oleObject progId="Word.Document.12" shapeId="4097" r:id="rId4">
          <objectPr defaultSize="0" r:id="rId5">
            <anchor moveWithCells="1">
              <from>
                <xdr:col>0</xdr:col>
                <xdr:colOff>47625</xdr:colOff>
                <xdr:row>1</xdr:row>
                <xdr:rowOff>57150</xdr:rowOff>
              </from>
              <to>
                <xdr:col>5</xdr:col>
                <xdr:colOff>1162050</xdr:colOff>
                <xdr:row>11</xdr:row>
                <xdr:rowOff>57150</xdr:rowOff>
              </to>
            </anchor>
          </objectPr>
        </oleObject>
      </mc:Choice>
      <mc:Fallback>
        <oleObject progId="Word.Document.12" shapeId="4097" r:id="rId4"/>
      </mc:Fallback>
    </mc:AlternateContent>
  </oleObjects>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X659"/>
  <sheetViews>
    <sheetView showGridLines="0" workbookViewId="0">
      <selection activeCell="H44" sqref="H44"/>
    </sheetView>
  </sheetViews>
  <sheetFormatPr defaultColWidth="8.7109375" defaultRowHeight="14.25" x14ac:dyDescent="0.2"/>
  <cols>
    <col min="1" max="1" width="13.28515625" style="5" customWidth="1"/>
    <col min="2" max="2" width="27" style="5" customWidth="1"/>
    <col min="3" max="3" width="36" style="5" customWidth="1"/>
    <col min="4" max="4" width="24.42578125" style="5" customWidth="1"/>
    <col min="5" max="21" width="8.7109375" style="5"/>
    <col min="22" max="23" width="8.7109375" style="391"/>
    <col min="24" max="16384" width="8.7109375" style="5"/>
  </cols>
  <sheetData>
    <row r="1" spans="1:24" ht="15" x14ac:dyDescent="0.25">
      <c r="V1" s="351" t="s">
        <v>1788</v>
      </c>
      <c r="W1" s="351" t="s">
        <v>1789</v>
      </c>
      <c r="X1" s="352" t="s">
        <v>1790</v>
      </c>
    </row>
    <row r="2" spans="1:24" ht="15" x14ac:dyDescent="0.25">
      <c r="V2" s="398">
        <v>1.1100000000000001</v>
      </c>
      <c r="W2" s="351">
        <v>4000</v>
      </c>
      <c r="X2" s="352">
        <f>VLOOKUP(VALUE(A64), $V$2:$W$620, 2, FALSE)</f>
        <v>4512</v>
      </c>
    </row>
    <row r="3" spans="1:24" ht="15" x14ac:dyDescent="0.25">
      <c r="V3" s="398">
        <v>1.1200000000000001</v>
      </c>
      <c r="W3" s="351">
        <v>4001</v>
      </c>
      <c r="X3" s="352"/>
    </row>
    <row r="4" spans="1:24" ht="15" x14ac:dyDescent="0.25">
      <c r="V4" s="398">
        <v>1.1299999999999999</v>
      </c>
      <c r="W4" s="351">
        <v>4002</v>
      </c>
      <c r="X4" s="352"/>
    </row>
    <row r="5" spans="1:24" ht="15" x14ac:dyDescent="0.25">
      <c r="V5" s="398">
        <v>1.1399999999999999</v>
      </c>
      <c r="W5" s="351">
        <v>4003</v>
      </c>
      <c r="X5" s="352"/>
    </row>
    <row r="6" spans="1:24" ht="15" x14ac:dyDescent="0.25">
      <c r="V6" s="398">
        <v>1.1499999999999999</v>
      </c>
      <c r="W6" s="351">
        <v>4004</v>
      </c>
      <c r="X6" s="352"/>
    </row>
    <row r="7" spans="1:24" ht="15" x14ac:dyDescent="0.25">
      <c r="V7" s="398">
        <v>1.1599999999999999</v>
      </c>
      <c r="W7" s="351">
        <v>4005</v>
      </c>
      <c r="X7" s="352"/>
    </row>
    <row r="8" spans="1:24" ht="15" x14ac:dyDescent="0.25">
      <c r="V8" s="398">
        <v>1.19</v>
      </c>
      <c r="W8" s="351">
        <v>4006</v>
      </c>
      <c r="X8" s="352"/>
    </row>
    <row r="9" spans="1:24" ht="15" x14ac:dyDescent="0.25">
      <c r="V9" s="398">
        <v>1.21</v>
      </c>
      <c r="W9" s="351">
        <v>4007</v>
      </c>
      <c r="X9" s="352"/>
    </row>
    <row r="10" spans="1:24" ht="15" x14ac:dyDescent="0.25">
      <c r="V10" s="398">
        <v>1.22</v>
      </c>
      <c r="W10" s="351">
        <v>4008</v>
      </c>
      <c r="X10" s="352"/>
    </row>
    <row r="11" spans="1:24" ht="15" x14ac:dyDescent="0.25">
      <c r="B11" s="7" t="s">
        <v>3</v>
      </c>
      <c r="C11" s="458" t="str">
        <f>'ОСНОВНИ ПОДАТОЦИ ЗА ДРУШТВОТО'!C8:O8</f>
        <v>ТЕСТ ДОО Скопје</v>
      </c>
      <c r="D11" s="458"/>
      <c r="E11" s="123"/>
      <c r="V11" s="398">
        <v>1.23</v>
      </c>
      <c r="W11" s="351">
        <v>4009</v>
      </c>
      <c r="X11" s="352"/>
    </row>
    <row r="12" spans="1:24" ht="30" x14ac:dyDescent="0.25">
      <c r="B12" s="4" t="s">
        <v>636</v>
      </c>
      <c r="C12" s="460">
        <f>'ОСНОВНИ ПОДАТОЦИ ЗА ДРУШТВОТО'!C9:O9</f>
        <v>0</v>
      </c>
      <c r="D12" s="460"/>
      <c r="E12" s="123"/>
      <c r="V12" s="398">
        <v>1.24</v>
      </c>
      <c r="W12" s="351">
        <v>4010</v>
      </c>
      <c r="X12" s="352"/>
    </row>
    <row r="13" spans="1:24" ht="15" x14ac:dyDescent="0.25">
      <c r="B13" s="7" t="s">
        <v>5</v>
      </c>
      <c r="C13" s="460" t="str">
        <f>'ОСНОВНИ ПОДАТОЦИ ЗА ДРУШТВОТО'!C12:O12</f>
        <v>test@gmail.com</v>
      </c>
      <c r="D13" s="460"/>
      <c r="E13" s="113"/>
      <c r="V13" s="398">
        <v>1.25</v>
      </c>
      <c r="W13" s="351">
        <v>4011</v>
      </c>
      <c r="X13" s="352"/>
    </row>
    <row r="14" spans="1:24" ht="15" x14ac:dyDescent="0.25">
      <c r="B14" s="7" t="s">
        <v>637</v>
      </c>
      <c r="C14" s="462">
        <f>'ОСНОВНИ ПОДАТОЦИ ЗА ДРУШТВОТО'!C5:O5</f>
        <v>0</v>
      </c>
      <c r="D14" s="462"/>
      <c r="E14" s="124"/>
      <c r="V14" s="398">
        <v>1.26</v>
      </c>
      <c r="W14" s="351">
        <v>4012</v>
      </c>
      <c r="X14" s="352"/>
    </row>
    <row r="15" spans="1:24" ht="15" x14ac:dyDescent="0.25">
      <c r="V15" s="398">
        <v>1.27</v>
      </c>
      <c r="W15" s="351">
        <v>4013</v>
      </c>
      <c r="X15" s="352"/>
    </row>
    <row r="16" spans="1:24" ht="15" x14ac:dyDescent="0.25">
      <c r="A16" s="125">
        <v>100000</v>
      </c>
      <c r="B16" s="126">
        <f>D57</f>
        <v>0</v>
      </c>
      <c r="V16" s="398">
        <v>1.28</v>
      </c>
      <c r="W16" s="351">
        <v>4014</v>
      </c>
      <c r="X16" s="352"/>
    </row>
    <row r="17" spans="1:24" ht="15" x14ac:dyDescent="0.25">
      <c r="V17" s="398">
        <v>1.29</v>
      </c>
      <c r="W17" s="351">
        <v>4015</v>
      </c>
      <c r="X17" s="352"/>
    </row>
    <row r="18" spans="1:24" ht="15" x14ac:dyDescent="0.25">
      <c r="C18" s="76" t="s">
        <v>888</v>
      </c>
      <c r="V18" s="398">
        <v>1.3</v>
      </c>
      <c r="W18" s="351">
        <v>4016</v>
      </c>
      <c r="X18" s="352"/>
    </row>
    <row r="19" spans="1:24" ht="15" x14ac:dyDescent="0.25">
      <c r="C19" s="66" t="s">
        <v>1960</v>
      </c>
      <c r="V19" s="398">
        <v>1.41</v>
      </c>
      <c r="W19" s="351">
        <v>4017</v>
      </c>
      <c r="X19" s="352"/>
    </row>
    <row r="20" spans="1:24" ht="15" x14ac:dyDescent="0.25">
      <c r="V20" s="398">
        <v>1.42</v>
      </c>
      <c r="W20" s="351">
        <v>4018</v>
      </c>
      <c r="X20" s="352"/>
    </row>
    <row r="21" spans="1:24" ht="16.5" customHeight="1" x14ac:dyDescent="0.25">
      <c r="A21" s="501" t="s">
        <v>889</v>
      </c>
      <c r="B21" s="502"/>
      <c r="C21" s="503"/>
      <c r="D21" s="510" t="s">
        <v>890</v>
      </c>
      <c r="E21" s="496"/>
      <c r="V21" s="398">
        <v>1.43</v>
      </c>
      <c r="W21" s="351">
        <v>4019</v>
      </c>
      <c r="X21" s="352"/>
    </row>
    <row r="22" spans="1:24" ht="15.75" customHeight="1" x14ac:dyDescent="0.25">
      <c r="A22" s="504"/>
      <c r="B22" s="505"/>
      <c r="C22" s="506"/>
      <c r="D22" s="511"/>
      <c r="E22" s="496"/>
      <c r="V22" s="398">
        <v>1.44</v>
      </c>
      <c r="W22" s="351">
        <v>4020</v>
      </c>
      <c r="X22" s="352"/>
    </row>
    <row r="23" spans="1:24" ht="23.25" customHeight="1" x14ac:dyDescent="0.25">
      <c r="A23" s="504"/>
      <c r="B23" s="505"/>
      <c r="C23" s="506"/>
      <c r="D23" s="511"/>
      <c r="E23" s="496"/>
      <c r="V23" s="398">
        <v>1.45</v>
      </c>
      <c r="W23" s="351">
        <v>4021</v>
      </c>
      <c r="X23" s="352"/>
    </row>
    <row r="24" spans="1:24" ht="15" hidden="1" customHeight="1" x14ac:dyDescent="0.25">
      <c r="A24" s="504"/>
      <c r="B24" s="505"/>
      <c r="C24" s="506"/>
      <c r="D24" s="511"/>
      <c r="E24" s="496"/>
      <c r="V24" s="398">
        <v>1.46</v>
      </c>
      <c r="W24" s="351">
        <v>4022</v>
      </c>
      <c r="X24" s="352"/>
    </row>
    <row r="25" spans="1:24" ht="15" hidden="1" customHeight="1" x14ac:dyDescent="0.25">
      <c r="A25" s="504"/>
      <c r="B25" s="505"/>
      <c r="C25" s="506"/>
      <c r="D25" s="511"/>
      <c r="E25" s="496"/>
      <c r="V25" s="398">
        <v>1.47</v>
      </c>
      <c r="W25" s="351">
        <v>4023</v>
      </c>
      <c r="X25" s="352"/>
    </row>
    <row r="26" spans="1:24" ht="15.75" hidden="1" customHeight="1" x14ac:dyDescent="0.25">
      <c r="A26" s="507"/>
      <c r="B26" s="508"/>
      <c r="C26" s="509"/>
      <c r="D26" s="511"/>
      <c r="E26" s="496"/>
      <c r="V26" s="398">
        <v>1.48</v>
      </c>
      <c r="W26" s="351">
        <v>4024</v>
      </c>
      <c r="X26" s="352"/>
    </row>
    <row r="27" spans="1:24" ht="15.75" customHeight="1" x14ac:dyDescent="0.25">
      <c r="A27" s="490" t="s">
        <v>640</v>
      </c>
      <c r="B27" s="499" t="s">
        <v>891</v>
      </c>
      <c r="C27" s="490" t="s">
        <v>892</v>
      </c>
      <c r="D27" s="511"/>
      <c r="E27" s="496"/>
      <c r="V27" s="398">
        <v>1.5</v>
      </c>
      <c r="W27" s="351">
        <v>4025</v>
      </c>
      <c r="X27" s="352"/>
    </row>
    <row r="28" spans="1:24" ht="15" customHeight="1" x14ac:dyDescent="0.25">
      <c r="A28" s="513"/>
      <c r="B28" s="514"/>
      <c r="C28" s="513"/>
      <c r="D28" s="511"/>
      <c r="E28" s="496"/>
      <c r="V28" s="398">
        <v>1.61</v>
      </c>
      <c r="W28" s="351">
        <v>4026</v>
      </c>
      <c r="X28" s="352"/>
    </row>
    <row r="29" spans="1:24" ht="14.25" customHeight="1" x14ac:dyDescent="0.25">
      <c r="A29" s="491"/>
      <c r="B29" s="500"/>
      <c r="C29" s="491"/>
      <c r="D29" s="512"/>
      <c r="E29" s="496"/>
      <c r="V29" s="398">
        <v>1.62</v>
      </c>
      <c r="W29" s="351">
        <v>4027</v>
      </c>
      <c r="X29" s="352"/>
    </row>
    <row r="30" spans="1:24" ht="56.45" customHeight="1" x14ac:dyDescent="0.25">
      <c r="A30" s="79">
        <v>1</v>
      </c>
      <c r="B30" s="400">
        <f>БУ!C149</f>
        <v>69.2</v>
      </c>
      <c r="C30" s="319" t="str">
        <f>'ОСНОВНИ ПОДАТОЦИ ЗА ДРУШТВОТО'!C17:O17</f>
        <v>Сметководствени, книговодствени и ревизорски работи; даночно советување</v>
      </c>
      <c r="D30" s="320">
        <f>БУ!E29+БУ!E60</f>
        <v>0</v>
      </c>
      <c r="E30" s="75"/>
      <c r="V30" s="398">
        <v>1.63</v>
      </c>
      <c r="W30" s="351">
        <v>4028</v>
      </c>
      <c r="X30" s="352"/>
    </row>
    <row r="31" spans="1:24" ht="15.75" x14ac:dyDescent="0.25">
      <c r="A31" s="79">
        <v>2</v>
      </c>
      <c r="B31" s="127"/>
      <c r="C31" s="127"/>
      <c r="D31" s="127"/>
      <c r="E31" s="75"/>
      <c r="V31" s="398">
        <v>1.7</v>
      </c>
      <c r="W31" s="351">
        <v>4029</v>
      </c>
      <c r="X31" s="352"/>
    </row>
    <row r="32" spans="1:24" ht="15.75" x14ac:dyDescent="0.25">
      <c r="A32" s="79">
        <v>3</v>
      </c>
      <c r="B32" s="127"/>
      <c r="C32" s="127"/>
      <c r="D32" s="127"/>
      <c r="E32" s="75"/>
      <c r="V32" s="398">
        <v>2.1</v>
      </c>
      <c r="W32" s="351">
        <v>4030</v>
      </c>
      <c r="X32" s="352"/>
    </row>
    <row r="33" spans="1:24" ht="15.75" x14ac:dyDescent="0.25">
      <c r="A33" s="79">
        <v>4</v>
      </c>
      <c r="B33" s="127"/>
      <c r="C33" s="127"/>
      <c r="D33" s="127"/>
      <c r="E33" s="75"/>
      <c r="V33" s="398">
        <v>2.2000000000000002</v>
      </c>
      <c r="W33" s="351">
        <v>4031</v>
      </c>
      <c r="X33" s="352"/>
    </row>
    <row r="34" spans="1:24" ht="15.75" x14ac:dyDescent="0.25">
      <c r="A34" s="79">
        <v>5</v>
      </c>
      <c r="B34" s="127"/>
      <c r="C34" s="127"/>
      <c r="D34" s="127"/>
      <c r="E34" s="75"/>
      <c r="V34" s="398">
        <v>2.2999999999999998</v>
      </c>
      <c r="W34" s="351">
        <v>4032</v>
      </c>
      <c r="X34" s="352"/>
    </row>
    <row r="35" spans="1:24" ht="15.75" x14ac:dyDescent="0.25">
      <c r="A35" s="79">
        <v>6</v>
      </c>
      <c r="B35" s="127"/>
      <c r="C35" s="127"/>
      <c r="D35" s="127"/>
      <c r="E35" s="75"/>
      <c r="V35" s="398">
        <v>2.4</v>
      </c>
      <c r="W35" s="351">
        <v>4033</v>
      </c>
      <c r="X35" s="352"/>
    </row>
    <row r="36" spans="1:24" ht="15.75" x14ac:dyDescent="0.25">
      <c r="A36" s="79">
        <v>7</v>
      </c>
      <c r="B36" s="127"/>
      <c r="C36" s="127"/>
      <c r="D36" s="127"/>
      <c r="E36" s="75"/>
      <c r="V36" s="398">
        <v>3.11</v>
      </c>
      <c r="W36" s="351">
        <v>4034</v>
      </c>
      <c r="X36" s="352"/>
    </row>
    <row r="37" spans="1:24" ht="15.75" x14ac:dyDescent="0.25">
      <c r="A37" s="79">
        <v>8</v>
      </c>
      <c r="B37" s="127"/>
      <c r="C37" s="127"/>
      <c r="D37" s="127"/>
      <c r="E37" s="75"/>
      <c r="V37" s="398">
        <v>3.12</v>
      </c>
      <c r="W37" s="351">
        <v>4035</v>
      </c>
      <c r="X37" s="352"/>
    </row>
    <row r="38" spans="1:24" ht="15.75" x14ac:dyDescent="0.25">
      <c r="A38" s="79">
        <v>9</v>
      </c>
      <c r="B38" s="127"/>
      <c r="C38" s="127"/>
      <c r="D38" s="127"/>
      <c r="E38" s="75"/>
      <c r="V38" s="398">
        <v>3.21</v>
      </c>
      <c r="W38" s="351">
        <v>4036</v>
      </c>
      <c r="X38" s="352"/>
    </row>
    <row r="39" spans="1:24" ht="15.75" x14ac:dyDescent="0.25">
      <c r="A39" s="79">
        <v>10</v>
      </c>
      <c r="B39" s="127"/>
      <c r="C39" s="127"/>
      <c r="D39" s="127"/>
      <c r="E39" s="75"/>
      <c r="V39" s="398">
        <v>3.22</v>
      </c>
      <c r="W39" s="351">
        <v>4037</v>
      </c>
      <c r="X39" s="352"/>
    </row>
    <row r="40" spans="1:24" ht="15.75" x14ac:dyDescent="0.25">
      <c r="A40" s="79">
        <v>11</v>
      </c>
      <c r="B40" s="127"/>
      <c r="C40" s="127"/>
      <c r="D40" s="127"/>
      <c r="E40" s="75"/>
      <c r="V40" s="398">
        <v>3.3</v>
      </c>
      <c r="W40" s="351">
        <v>4038</v>
      </c>
      <c r="X40" s="352"/>
    </row>
    <row r="41" spans="1:24" ht="15.75" x14ac:dyDescent="0.25">
      <c r="A41" s="79">
        <v>12</v>
      </c>
      <c r="B41" s="127"/>
      <c r="C41" s="127"/>
      <c r="D41" s="127"/>
      <c r="E41" s="75"/>
      <c r="V41" s="398">
        <v>5.0999999999999996</v>
      </c>
      <c r="W41" s="351">
        <v>4039</v>
      </c>
      <c r="X41" s="352"/>
    </row>
    <row r="42" spans="1:24" ht="15.75" x14ac:dyDescent="0.25">
      <c r="A42" s="79">
        <v>13</v>
      </c>
      <c r="B42" s="127"/>
      <c r="C42" s="127"/>
      <c r="D42" s="127"/>
      <c r="E42" s="75"/>
      <c r="V42" s="398">
        <v>5.2</v>
      </c>
      <c r="W42" s="351">
        <v>4040</v>
      </c>
      <c r="X42" s="352"/>
    </row>
    <row r="43" spans="1:24" ht="15.75" x14ac:dyDescent="0.25">
      <c r="A43" s="79">
        <v>14</v>
      </c>
      <c r="B43" s="127"/>
      <c r="C43" s="127"/>
      <c r="D43" s="127"/>
      <c r="E43" s="77"/>
      <c r="V43" s="398">
        <v>6.1</v>
      </c>
      <c r="W43" s="351">
        <v>4041</v>
      </c>
      <c r="X43" s="352"/>
    </row>
    <row r="44" spans="1:24" ht="23.25" customHeight="1" x14ac:dyDescent="0.25">
      <c r="A44" s="79">
        <v>15</v>
      </c>
      <c r="B44" s="127"/>
      <c r="C44" s="127"/>
      <c r="D44" s="127"/>
      <c r="E44" s="75"/>
      <c r="V44" s="398">
        <v>6.2</v>
      </c>
      <c r="W44" s="351">
        <v>4042</v>
      </c>
      <c r="X44" s="352"/>
    </row>
    <row r="45" spans="1:24" ht="24" customHeight="1" x14ac:dyDescent="0.25">
      <c r="A45" s="79">
        <v>16</v>
      </c>
      <c r="B45" s="127"/>
      <c r="C45" s="127"/>
      <c r="D45" s="127"/>
      <c r="E45" s="75"/>
      <c r="V45" s="398">
        <v>7.1</v>
      </c>
      <c r="W45" s="351">
        <v>4043</v>
      </c>
      <c r="X45" s="352"/>
    </row>
    <row r="46" spans="1:24" ht="15.75" x14ac:dyDescent="0.25">
      <c r="A46" s="79">
        <v>17</v>
      </c>
      <c r="B46" s="127"/>
      <c r="C46" s="127"/>
      <c r="D46" s="127"/>
      <c r="E46" s="75"/>
      <c r="F46" s="478"/>
      <c r="V46" s="398">
        <v>7.21</v>
      </c>
      <c r="W46" s="351">
        <v>4044</v>
      </c>
      <c r="X46" s="352"/>
    </row>
    <row r="47" spans="1:24" ht="14.1" customHeight="1" x14ac:dyDescent="0.25">
      <c r="A47" s="490">
        <v>18</v>
      </c>
      <c r="B47" s="499"/>
      <c r="C47" s="499"/>
      <c r="D47" s="499"/>
      <c r="E47" s="496"/>
      <c r="F47" s="478"/>
      <c r="V47" s="398">
        <v>7.29</v>
      </c>
      <c r="W47" s="351">
        <v>4045</v>
      </c>
      <c r="X47" s="352"/>
    </row>
    <row r="48" spans="1:24" ht="14.1" customHeight="1" x14ac:dyDescent="0.25">
      <c r="A48" s="491"/>
      <c r="B48" s="500"/>
      <c r="C48" s="500"/>
      <c r="D48" s="500"/>
      <c r="E48" s="496"/>
      <c r="V48" s="398">
        <v>8.11</v>
      </c>
      <c r="W48" s="351">
        <v>4046</v>
      </c>
      <c r="X48" s="352"/>
    </row>
    <row r="49" spans="1:24" ht="14.1" customHeight="1" x14ac:dyDescent="0.25">
      <c r="A49" s="490">
        <v>19</v>
      </c>
      <c r="B49" s="499"/>
      <c r="C49" s="499"/>
      <c r="D49" s="499"/>
      <c r="E49" s="496"/>
      <c r="V49" s="398">
        <v>8.1199999999999992</v>
      </c>
      <c r="W49" s="351">
        <v>4047</v>
      </c>
      <c r="X49" s="352"/>
    </row>
    <row r="50" spans="1:24" ht="14.1" customHeight="1" x14ac:dyDescent="0.25">
      <c r="A50" s="491"/>
      <c r="B50" s="500"/>
      <c r="C50" s="500"/>
      <c r="D50" s="500"/>
      <c r="E50" s="496"/>
      <c r="V50" s="398">
        <v>8.91</v>
      </c>
      <c r="W50" s="351">
        <v>4048</v>
      </c>
      <c r="X50" s="352"/>
    </row>
    <row r="51" spans="1:24" ht="14.1" customHeight="1" x14ac:dyDescent="0.25">
      <c r="A51" s="490">
        <v>20</v>
      </c>
      <c r="B51" s="499"/>
      <c r="C51" s="499"/>
      <c r="D51" s="499"/>
      <c r="E51" s="496"/>
      <c r="V51" s="398">
        <v>8.92</v>
      </c>
      <c r="W51" s="351">
        <v>4049</v>
      </c>
      <c r="X51" s="352"/>
    </row>
    <row r="52" spans="1:24" ht="14.1" customHeight="1" x14ac:dyDescent="0.25">
      <c r="A52" s="491"/>
      <c r="B52" s="500"/>
      <c r="C52" s="500"/>
      <c r="D52" s="500"/>
      <c r="E52" s="496"/>
      <c r="V52" s="398">
        <v>8.93</v>
      </c>
      <c r="W52" s="351">
        <v>4050</v>
      </c>
      <c r="X52" s="352"/>
    </row>
    <row r="53" spans="1:24" ht="14.1" customHeight="1" x14ac:dyDescent="0.25">
      <c r="A53" s="490">
        <v>21</v>
      </c>
      <c r="B53" s="499"/>
      <c r="C53" s="499"/>
      <c r="D53" s="499"/>
      <c r="E53" s="496"/>
      <c r="V53" s="398">
        <v>8.99</v>
      </c>
      <c r="W53" s="351">
        <v>4051</v>
      </c>
      <c r="X53" s="352"/>
    </row>
    <row r="54" spans="1:24" ht="14.1" customHeight="1" x14ac:dyDescent="0.25">
      <c r="A54" s="491"/>
      <c r="B54" s="500"/>
      <c r="C54" s="500"/>
      <c r="D54" s="500"/>
      <c r="E54" s="496"/>
      <c r="V54" s="398">
        <v>9.1</v>
      </c>
      <c r="W54" s="351">
        <v>4052</v>
      </c>
      <c r="X54" s="352"/>
    </row>
    <row r="55" spans="1:24" ht="14.1" customHeight="1" x14ac:dyDescent="0.25">
      <c r="A55" s="490">
        <v>22</v>
      </c>
      <c r="B55" s="499"/>
      <c r="C55" s="499"/>
      <c r="D55" s="499"/>
      <c r="E55" s="496"/>
      <c r="V55" s="398">
        <v>9.9</v>
      </c>
      <c r="W55" s="351">
        <v>4053</v>
      </c>
      <c r="X55" s="352"/>
    </row>
    <row r="56" spans="1:24" ht="14.1" customHeight="1" x14ac:dyDescent="0.25">
      <c r="A56" s="491"/>
      <c r="B56" s="500"/>
      <c r="C56" s="500"/>
      <c r="D56" s="500"/>
      <c r="E56" s="496"/>
      <c r="V56" s="398">
        <v>10.11</v>
      </c>
      <c r="W56" s="351">
        <v>4054</v>
      </c>
      <c r="X56" s="352"/>
    </row>
    <row r="57" spans="1:24" ht="14.1" customHeight="1" x14ac:dyDescent="0.25">
      <c r="A57" s="490"/>
      <c r="B57" s="492" t="s">
        <v>893</v>
      </c>
      <c r="C57" s="493"/>
      <c r="D57" s="494">
        <f>БУ!E29+БУ!E60+БУ!E87</f>
        <v>0</v>
      </c>
      <c r="E57" s="496"/>
      <c r="V57" s="398">
        <v>10.119999999999999</v>
      </c>
      <c r="W57" s="351">
        <v>4055</v>
      </c>
      <c r="X57" s="352"/>
    </row>
    <row r="58" spans="1:24" ht="16.5" customHeight="1" x14ac:dyDescent="0.25">
      <c r="A58" s="491"/>
      <c r="B58" s="497" t="s">
        <v>894</v>
      </c>
      <c r="C58" s="498"/>
      <c r="D58" s="495"/>
      <c r="E58" s="496"/>
      <c r="V58" s="398">
        <v>10.130000000000001</v>
      </c>
      <c r="W58" s="351">
        <v>4056</v>
      </c>
      <c r="X58" s="352"/>
    </row>
    <row r="59" spans="1:24" ht="15" x14ac:dyDescent="0.25">
      <c r="V59" s="398">
        <v>10.199999999999999</v>
      </c>
      <c r="W59" s="351">
        <v>4057</v>
      </c>
      <c r="X59" s="352"/>
    </row>
    <row r="60" spans="1:24" ht="28.5" customHeight="1" x14ac:dyDescent="0.25">
      <c r="A60" s="485" t="s">
        <v>895</v>
      </c>
      <c r="B60" s="485"/>
      <c r="C60" s="485"/>
      <c r="D60" s="485"/>
      <c r="V60" s="398">
        <v>10.31</v>
      </c>
      <c r="W60" s="351">
        <v>4058</v>
      </c>
      <c r="X60" s="352"/>
    </row>
    <row r="61" spans="1:24" ht="28.5" customHeight="1" x14ac:dyDescent="0.25">
      <c r="A61" s="485" t="s">
        <v>896</v>
      </c>
      <c r="B61" s="485"/>
      <c r="C61" s="485"/>
      <c r="D61" s="485"/>
      <c r="V61" s="398">
        <v>10.32</v>
      </c>
      <c r="W61" s="351">
        <v>4059</v>
      </c>
      <c r="X61" s="352"/>
    </row>
    <row r="62" spans="1:24" ht="30.75" customHeight="1" x14ac:dyDescent="0.25">
      <c r="A62" s="485" t="s">
        <v>897</v>
      </c>
      <c r="B62" s="485"/>
      <c r="C62" s="485"/>
      <c r="D62" s="485"/>
      <c r="V62" s="398">
        <v>10.39</v>
      </c>
      <c r="W62" s="351">
        <v>4060</v>
      </c>
      <c r="X62" s="352"/>
    </row>
    <row r="63" spans="1:24" ht="15.75" thickBot="1" x14ac:dyDescent="0.3">
      <c r="A63" s="102" t="s">
        <v>898</v>
      </c>
      <c r="V63" s="398">
        <v>10.41</v>
      </c>
      <c r="W63" s="351">
        <v>4061</v>
      </c>
      <c r="X63" s="352"/>
    </row>
    <row r="64" spans="1:24" ht="28.5" customHeight="1" thickBot="1" x14ac:dyDescent="0.3">
      <c r="A64" s="317">
        <f>БУ!C149</f>
        <v>69.2</v>
      </c>
      <c r="B64" s="7"/>
      <c r="C64" s="7"/>
      <c r="D64" s="7"/>
      <c r="V64" s="398">
        <v>10.42</v>
      </c>
      <c r="W64" s="351">
        <v>4062</v>
      </c>
      <c r="X64" s="352"/>
    </row>
    <row r="65" spans="1:24" ht="15" x14ac:dyDescent="0.25">
      <c r="A65" s="7"/>
      <c r="B65" s="7"/>
      <c r="C65" s="7"/>
      <c r="D65" s="7"/>
      <c r="V65" s="398">
        <v>10.51</v>
      </c>
      <c r="W65" s="351">
        <v>4063</v>
      </c>
      <c r="X65" s="352"/>
    </row>
    <row r="66" spans="1:24" ht="45.75" thickBot="1" x14ac:dyDescent="0.3">
      <c r="A66" s="487" t="s">
        <v>885</v>
      </c>
      <c r="B66" s="487"/>
      <c r="C66" s="316" t="str">
        <f>'ОСНОВНИ ПОДАТОЦИ ЗА ДРУШТВОТО'!C17:O17</f>
        <v>Сметководствени, книговодствени и ревизорски работи; даночно советување</v>
      </c>
      <c r="D66" s="102" t="s">
        <v>886</v>
      </c>
      <c r="V66" s="398">
        <v>10.52</v>
      </c>
      <c r="W66" s="351">
        <v>4064</v>
      </c>
      <c r="X66" s="352"/>
    </row>
    <row r="67" spans="1:24" ht="15.75" thickBot="1" x14ac:dyDescent="0.3">
      <c r="A67" s="315">
        <f>БУ!C149</f>
        <v>69.2</v>
      </c>
      <c r="B67" s="7"/>
      <c r="C67" s="7"/>
      <c r="D67" s="7"/>
      <c r="E67" s="7"/>
      <c r="V67" s="398">
        <v>10.61</v>
      </c>
      <c r="W67" s="351">
        <v>4065</v>
      </c>
      <c r="X67" s="352"/>
    </row>
    <row r="68" spans="1:24" ht="18" customHeight="1" x14ac:dyDescent="0.25">
      <c r="A68" s="485" t="s">
        <v>899</v>
      </c>
      <c r="B68" s="485"/>
      <c r="C68" s="485"/>
      <c r="D68" s="128"/>
      <c r="E68" s="128"/>
      <c r="V68" s="398">
        <v>10.62</v>
      </c>
      <c r="W68" s="351">
        <v>4066</v>
      </c>
      <c r="X68" s="352"/>
    </row>
    <row r="69" spans="1:24" ht="15" x14ac:dyDescent="0.25">
      <c r="A69" s="100" t="s">
        <v>752</v>
      </c>
      <c r="B69" s="100"/>
      <c r="C69" s="100"/>
      <c r="D69" s="7"/>
      <c r="E69" s="7"/>
      <c r="V69" s="398">
        <v>10.71</v>
      </c>
      <c r="W69" s="351">
        <v>4067</v>
      </c>
      <c r="X69" s="352"/>
    </row>
    <row r="70" spans="1:24" ht="29.25" customHeight="1" x14ac:dyDescent="0.25">
      <c r="A70" s="488" t="s">
        <v>753</v>
      </c>
      <c r="B70" s="488"/>
      <c r="C70" s="129">
        <f>'ОСНОВНИ ПОДАТОЦИ ЗА ДРУШТВОТО'!C21:O21</f>
        <v>0</v>
      </c>
      <c r="D70" s="130"/>
      <c r="E70" s="7"/>
      <c r="V70" s="398">
        <v>10.72</v>
      </c>
      <c r="W70" s="351">
        <v>4068</v>
      </c>
      <c r="X70" s="352"/>
    </row>
    <row r="71" spans="1:24" ht="39" customHeight="1" x14ac:dyDescent="0.25">
      <c r="A71" s="489" t="s">
        <v>12</v>
      </c>
      <c r="B71" s="489"/>
      <c r="C71" s="131">
        <f>'ОСНОВНИ ПОДАТОЦИ ЗА ДРУШТВОТО'!C22:O22</f>
        <v>0</v>
      </c>
      <c r="E71" s="7"/>
      <c r="V71" s="398">
        <v>10.73</v>
      </c>
      <c r="W71" s="351">
        <v>4069</v>
      </c>
      <c r="X71" s="352"/>
    </row>
    <row r="72" spans="1:24" ht="29.1" customHeight="1" x14ac:dyDescent="0.25">
      <c r="A72" s="102" t="s">
        <v>755</v>
      </c>
      <c r="B72" s="318"/>
      <c r="C72" s="100"/>
      <c r="E72" s="7"/>
      <c r="V72" s="398">
        <v>10.81</v>
      </c>
      <c r="W72" s="351">
        <v>4070</v>
      </c>
      <c r="X72" s="352"/>
    </row>
    <row r="73" spans="1:24" ht="30" customHeight="1" x14ac:dyDescent="0.25">
      <c r="A73" s="102" t="s">
        <v>756</v>
      </c>
      <c r="B73" s="132">
        <f>БУ!B156</f>
        <v>0</v>
      </c>
      <c r="C73" s="7"/>
      <c r="E73" s="7"/>
      <c r="V73" s="398">
        <v>10.82</v>
      </c>
      <c r="W73" s="351">
        <v>4071</v>
      </c>
      <c r="X73" s="352"/>
    </row>
    <row r="74" spans="1:24" ht="30" customHeight="1" x14ac:dyDescent="0.25">
      <c r="A74" s="102" t="s">
        <v>757</v>
      </c>
      <c r="B74" s="133" t="str">
        <f>БУ!B157</f>
        <v>31.12.2025</v>
      </c>
      <c r="C74" s="7"/>
      <c r="E74" s="7"/>
      <c r="V74" s="398">
        <v>10.83</v>
      </c>
      <c r="W74" s="351">
        <v>4072</v>
      </c>
      <c r="X74" s="352"/>
    </row>
    <row r="75" spans="1:24" ht="30" customHeight="1" x14ac:dyDescent="0.25">
      <c r="A75" s="134" t="s">
        <v>756</v>
      </c>
      <c r="B75" s="135">
        <f>B73</f>
        <v>0</v>
      </c>
      <c r="C75" s="7"/>
      <c r="D75" s="136" t="s">
        <v>10</v>
      </c>
      <c r="E75" s="7"/>
      <c r="V75" s="398">
        <v>10.84</v>
      </c>
      <c r="W75" s="351">
        <v>4073</v>
      </c>
      <c r="X75" s="352"/>
    </row>
    <row r="76" spans="1:24" ht="30" customHeight="1" x14ac:dyDescent="0.25">
      <c r="A76" s="134" t="s">
        <v>757</v>
      </c>
      <c r="B76" s="137" t="str">
        <f>B74</f>
        <v>31.12.2025</v>
      </c>
      <c r="C76" s="138" t="s">
        <v>900</v>
      </c>
      <c r="D76" s="135">
        <f>БУ!C158</f>
        <v>0</v>
      </c>
      <c r="V76" s="398">
        <v>10.85</v>
      </c>
      <c r="W76" s="351">
        <v>4074</v>
      </c>
      <c r="X76" s="352"/>
    </row>
    <row r="77" spans="1:24" ht="15" x14ac:dyDescent="0.25">
      <c r="A77" s="139"/>
      <c r="D77" s="463"/>
      <c r="V77" s="398">
        <v>10.86</v>
      </c>
      <c r="W77" s="351">
        <v>4075</v>
      </c>
      <c r="X77" s="352"/>
    </row>
    <row r="78" spans="1:24" ht="15" x14ac:dyDescent="0.25">
      <c r="C78" s="140" t="s">
        <v>901</v>
      </c>
      <c r="D78" s="486"/>
      <c r="V78" s="398">
        <v>10.89</v>
      </c>
      <c r="W78" s="351">
        <v>4076</v>
      </c>
      <c r="X78" s="352"/>
    </row>
    <row r="79" spans="1:24" ht="15" x14ac:dyDescent="0.25">
      <c r="A79" s="7"/>
      <c r="B79" s="7"/>
      <c r="C79" s="7"/>
      <c r="D79" s="7"/>
      <c r="V79" s="398">
        <v>10.91</v>
      </c>
      <c r="W79" s="351">
        <v>4077</v>
      </c>
      <c r="X79" s="352"/>
    </row>
    <row r="80" spans="1:24" ht="15" x14ac:dyDescent="0.25">
      <c r="V80" s="398">
        <v>10.92</v>
      </c>
      <c r="W80" s="351">
        <v>4078</v>
      </c>
      <c r="X80" s="352"/>
    </row>
    <row r="81" spans="22:24" ht="15" x14ac:dyDescent="0.25">
      <c r="V81" s="398">
        <v>11.01</v>
      </c>
      <c r="W81" s="351">
        <v>4079</v>
      </c>
      <c r="X81" s="352"/>
    </row>
    <row r="82" spans="22:24" ht="15" x14ac:dyDescent="0.25">
      <c r="V82" s="398">
        <v>11.02</v>
      </c>
      <c r="W82" s="351">
        <v>4080</v>
      </c>
      <c r="X82" s="352"/>
    </row>
    <row r="83" spans="22:24" ht="15" x14ac:dyDescent="0.25">
      <c r="V83" s="398">
        <v>11.03</v>
      </c>
      <c r="W83" s="351">
        <v>4081</v>
      </c>
      <c r="X83" s="352"/>
    </row>
    <row r="84" spans="22:24" ht="15" x14ac:dyDescent="0.25">
      <c r="V84" s="398">
        <v>11.04</v>
      </c>
      <c r="W84" s="351">
        <v>4082</v>
      </c>
      <c r="X84" s="352"/>
    </row>
    <row r="85" spans="22:24" ht="15" x14ac:dyDescent="0.25">
      <c r="V85" s="398">
        <v>11.05</v>
      </c>
      <c r="W85" s="351">
        <v>4083</v>
      </c>
      <c r="X85" s="352"/>
    </row>
    <row r="86" spans="22:24" ht="15" x14ac:dyDescent="0.25">
      <c r="V86" s="398">
        <v>11.06</v>
      </c>
      <c r="W86" s="351">
        <v>4084</v>
      </c>
      <c r="X86" s="352"/>
    </row>
    <row r="87" spans="22:24" ht="15" x14ac:dyDescent="0.25">
      <c r="V87" s="398">
        <v>11.07</v>
      </c>
      <c r="W87" s="351">
        <v>4085</v>
      </c>
      <c r="X87" s="352"/>
    </row>
    <row r="88" spans="22:24" ht="15" x14ac:dyDescent="0.25">
      <c r="V88" s="398">
        <v>12</v>
      </c>
      <c r="W88" s="351">
        <v>4086</v>
      </c>
      <c r="X88" s="352"/>
    </row>
    <row r="89" spans="22:24" ht="15" x14ac:dyDescent="0.25">
      <c r="V89" s="398">
        <v>13.1</v>
      </c>
      <c r="W89" s="351">
        <v>4087</v>
      </c>
      <c r="X89" s="352"/>
    </row>
    <row r="90" spans="22:24" ht="15" x14ac:dyDescent="0.25">
      <c r="V90" s="398">
        <v>13.2</v>
      </c>
      <c r="W90" s="351">
        <v>4088</v>
      </c>
      <c r="X90" s="352"/>
    </row>
    <row r="91" spans="22:24" ht="15" x14ac:dyDescent="0.25">
      <c r="V91" s="398">
        <v>13.3</v>
      </c>
      <c r="W91" s="351">
        <v>4089</v>
      </c>
      <c r="X91" s="352"/>
    </row>
    <row r="92" spans="22:24" ht="15" x14ac:dyDescent="0.25">
      <c r="V92" s="398">
        <v>13.91</v>
      </c>
      <c r="W92" s="351">
        <v>4090</v>
      </c>
      <c r="X92" s="352"/>
    </row>
    <row r="93" spans="22:24" ht="15" x14ac:dyDescent="0.25">
      <c r="V93" s="398">
        <v>13.92</v>
      </c>
      <c r="W93" s="351">
        <v>4091</v>
      </c>
      <c r="X93" s="352"/>
    </row>
    <row r="94" spans="22:24" ht="15" x14ac:dyDescent="0.25">
      <c r="V94" s="398">
        <v>13.93</v>
      </c>
      <c r="W94" s="351">
        <v>4092</v>
      </c>
      <c r="X94" s="352"/>
    </row>
    <row r="95" spans="22:24" ht="15" x14ac:dyDescent="0.25">
      <c r="V95" s="398">
        <v>13.94</v>
      </c>
      <c r="W95" s="351">
        <v>4093</v>
      </c>
      <c r="X95" s="352"/>
    </row>
    <row r="96" spans="22:24" ht="15" x14ac:dyDescent="0.25">
      <c r="V96" s="398">
        <v>13.95</v>
      </c>
      <c r="W96" s="351">
        <v>4094</v>
      </c>
      <c r="X96" s="352"/>
    </row>
    <row r="97" spans="22:24" ht="15" x14ac:dyDescent="0.25">
      <c r="V97" s="398">
        <v>13.96</v>
      </c>
      <c r="W97" s="351">
        <v>4095</v>
      </c>
      <c r="X97" s="352"/>
    </row>
    <row r="98" spans="22:24" ht="15" x14ac:dyDescent="0.25">
      <c r="V98" s="398">
        <v>13.99</v>
      </c>
      <c r="W98" s="351">
        <v>4096</v>
      </c>
      <c r="X98" s="352"/>
    </row>
    <row r="99" spans="22:24" ht="15" x14ac:dyDescent="0.25">
      <c r="V99" s="398">
        <v>14.1</v>
      </c>
      <c r="W99" s="351">
        <v>4097</v>
      </c>
      <c r="X99" s="352"/>
    </row>
    <row r="100" spans="22:24" ht="15" x14ac:dyDescent="0.25">
      <c r="V100" s="398">
        <v>14.21</v>
      </c>
      <c r="W100" s="351">
        <v>4098</v>
      </c>
      <c r="X100" s="352"/>
    </row>
    <row r="101" spans="22:24" ht="15" x14ac:dyDescent="0.25">
      <c r="V101" s="398">
        <v>14.22</v>
      </c>
      <c r="W101" s="351">
        <v>4099</v>
      </c>
      <c r="X101" s="352"/>
    </row>
    <row r="102" spans="22:24" ht="15" x14ac:dyDescent="0.25">
      <c r="V102" s="398">
        <v>14.23</v>
      </c>
      <c r="W102" s="351">
        <v>4100</v>
      </c>
      <c r="X102" s="352"/>
    </row>
    <row r="103" spans="22:24" ht="15" x14ac:dyDescent="0.25">
      <c r="V103" s="398">
        <v>14.24</v>
      </c>
      <c r="W103" s="351">
        <v>4101</v>
      </c>
      <c r="X103" s="352"/>
    </row>
    <row r="104" spans="22:24" ht="15" x14ac:dyDescent="0.25">
      <c r="V104" s="398">
        <v>14.29</v>
      </c>
      <c r="W104" s="351">
        <v>4102</v>
      </c>
      <c r="X104" s="352"/>
    </row>
    <row r="105" spans="22:24" ht="15" x14ac:dyDescent="0.25">
      <c r="V105" s="398">
        <v>15.11</v>
      </c>
      <c r="W105" s="351">
        <v>4103</v>
      </c>
      <c r="X105" s="352"/>
    </row>
    <row r="106" spans="22:24" ht="15" x14ac:dyDescent="0.25">
      <c r="V106" s="398">
        <v>15.12</v>
      </c>
      <c r="W106" s="351">
        <v>4104</v>
      </c>
      <c r="X106" s="352"/>
    </row>
    <row r="107" spans="22:24" ht="15" x14ac:dyDescent="0.25">
      <c r="V107" s="398">
        <v>15.2</v>
      </c>
      <c r="W107" s="351">
        <v>4105</v>
      </c>
      <c r="X107" s="352"/>
    </row>
    <row r="108" spans="22:24" ht="15" x14ac:dyDescent="0.25">
      <c r="V108" s="398">
        <v>16.11</v>
      </c>
      <c r="W108" s="351">
        <v>4106</v>
      </c>
      <c r="X108" s="352"/>
    </row>
    <row r="109" spans="22:24" ht="15" x14ac:dyDescent="0.25">
      <c r="V109" s="398">
        <v>16.12</v>
      </c>
      <c r="W109" s="351">
        <v>4107</v>
      </c>
      <c r="X109" s="352"/>
    </row>
    <row r="110" spans="22:24" ht="15" x14ac:dyDescent="0.25">
      <c r="V110" s="398">
        <v>16.21</v>
      </c>
      <c r="W110" s="351">
        <v>4108</v>
      </c>
      <c r="X110" s="352"/>
    </row>
    <row r="111" spans="22:24" ht="15" x14ac:dyDescent="0.25">
      <c r="V111" s="398">
        <v>16.22</v>
      </c>
      <c r="W111" s="351">
        <v>4109</v>
      </c>
      <c r="X111" s="352"/>
    </row>
    <row r="112" spans="22:24" ht="15" x14ac:dyDescent="0.25">
      <c r="V112" s="398">
        <v>16.23</v>
      </c>
      <c r="W112" s="351">
        <v>4110</v>
      </c>
      <c r="X112" s="352"/>
    </row>
    <row r="113" spans="22:24" ht="15" x14ac:dyDescent="0.25">
      <c r="V113" s="398">
        <v>16.239999999999998</v>
      </c>
      <c r="W113" s="351">
        <v>4111</v>
      </c>
      <c r="X113" s="352"/>
    </row>
    <row r="114" spans="22:24" ht="15" x14ac:dyDescent="0.25">
      <c r="V114" s="398">
        <v>16.25</v>
      </c>
      <c r="W114" s="351">
        <v>4112</v>
      </c>
      <c r="X114" s="352"/>
    </row>
    <row r="115" spans="22:24" ht="15" x14ac:dyDescent="0.25">
      <c r="V115" s="398">
        <v>16.260000000000002</v>
      </c>
      <c r="W115" s="351">
        <v>4113</v>
      </c>
      <c r="X115" s="352"/>
    </row>
    <row r="116" spans="22:24" ht="15" x14ac:dyDescent="0.25">
      <c r="V116" s="398">
        <v>16.27</v>
      </c>
      <c r="W116" s="351">
        <v>4114</v>
      </c>
      <c r="X116" s="352"/>
    </row>
    <row r="117" spans="22:24" ht="15" x14ac:dyDescent="0.25">
      <c r="V117" s="398">
        <v>16.28</v>
      </c>
      <c r="W117" s="351">
        <v>4115</v>
      </c>
      <c r="X117" s="352"/>
    </row>
    <row r="118" spans="22:24" ht="15" x14ac:dyDescent="0.25">
      <c r="V118" s="398">
        <v>17.11</v>
      </c>
      <c r="W118" s="351">
        <v>4116</v>
      </c>
      <c r="X118" s="352"/>
    </row>
    <row r="119" spans="22:24" ht="15" x14ac:dyDescent="0.25">
      <c r="V119" s="398">
        <v>17.12</v>
      </c>
      <c r="W119" s="351">
        <v>4117</v>
      </c>
      <c r="X119" s="352"/>
    </row>
    <row r="120" spans="22:24" ht="15" x14ac:dyDescent="0.25">
      <c r="V120" s="398">
        <v>17.21</v>
      </c>
      <c r="W120" s="351">
        <v>4118</v>
      </c>
      <c r="X120" s="352"/>
    </row>
    <row r="121" spans="22:24" ht="15" x14ac:dyDescent="0.25">
      <c r="V121" s="398">
        <v>17.22</v>
      </c>
      <c r="W121" s="351">
        <v>4119</v>
      </c>
      <c r="X121" s="352"/>
    </row>
    <row r="122" spans="22:24" ht="15" x14ac:dyDescent="0.25">
      <c r="V122" s="398">
        <v>17.23</v>
      </c>
      <c r="W122" s="351">
        <v>4120</v>
      </c>
      <c r="X122" s="352"/>
    </row>
    <row r="123" spans="22:24" ht="15" x14ac:dyDescent="0.25">
      <c r="V123" s="398">
        <v>17.239999999999998</v>
      </c>
      <c r="W123" s="351">
        <v>4121</v>
      </c>
      <c r="X123" s="352"/>
    </row>
    <row r="124" spans="22:24" ht="15" x14ac:dyDescent="0.25">
      <c r="V124" s="398">
        <v>17.25</v>
      </c>
      <c r="W124" s="351">
        <v>4122</v>
      </c>
      <c r="X124" s="352"/>
    </row>
    <row r="125" spans="22:24" ht="15" x14ac:dyDescent="0.25">
      <c r="V125" s="398">
        <v>18.11</v>
      </c>
      <c r="W125" s="351">
        <v>4123</v>
      </c>
      <c r="X125" s="352"/>
    </row>
    <row r="126" spans="22:24" ht="15" x14ac:dyDescent="0.25">
      <c r="V126" s="398">
        <v>18.12</v>
      </c>
      <c r="W126" s="351">
        <v>4124</v>
      </c>
      <c r="X126" s="352"/>
    </row>
    <row r="127" spans="22:24" ht="15" x14ac:dyDescent="0.25">
      <c r="V127" s="398">
        <v>18.13</v>
      </c>
      <c r="W127" s="351">
        <v>4125</v>
      </c>
      <c r="X127" s="352"/>
    </row>
    <row r="128" spans="22:24" ht="15" x14ac:dyDescent="0.25">
      <c r="V128" s="398">
        <v>18.14</v>
      </c>
      <c r="W128" s="351">
        <v>4126</v>
      </c>
      <c r="X128" s="352"/>
    </row>
    <row r="129" spans="22:24" ht="15" x14ac:dyDescent="0.25">
      <c r="V129" s="398">
        <v>18.2</v>
      </c>
      <c r="W129" s="351">
        <v>4127</v>
      </c>
      <c r="X129" s="352"/>
    </row>
    <row r="130" spans="22:24" ht="15" x14ac:dyDescent="0.25">
      <c r="V130" s="398">
        <v>19.100000000000001</v>
      </c>
      <c r="W130" s="351">
        <v>4128</v>
      </c>
      <c r="X130" s="352"/>
    </row>
    <row r="131" spans="22:24" ht="15" x14ac:dyDescent="0.25">
      <c r="V131" s="398">
        <v>19.2</v>
      </c>
      <c r="W131" s="351">
        <v>4129</v>
      </c>
      <c r="X131" s="352"/>
    </row>
    <row r="132" spans="22:24" ht="15" x14ac:dyDescent="0.25">
      <c r="V132" s="398">
        <v>20.11</v>
      </c>
      <c r="W132" s="351">
        <v>4130</v>
      </c>
      <c r="X132" s="352"/>
    </row>
    <row r="133" spans="22:24" ht="15" x14ac:dyDescent="0.25">
      <c r="V133" s="398">
        <v>20.12</v>
      </c>
      <c r="W133" s="351">
        <v>4131</v>
      </c>
      <c r="X133" s="352"/>
    </row>
    <row r="134" spans="22:24" ht="15" x14ac:dyDescent="0.25">
      <c r="V134" s="398">
        <v>20.13</v>
      </c>
      <c r="W134" s="351">
        <v>4132</v>
      </c>
      <c r="X134" s="352"/>
    </row>
    <row r="135" spans="22:24" ht="15" x14ac:dyDescent="0.25">
      <c r="V135" s="398">
        <v>20.14</v>
      </c>
      <c r="W135" s="351">
        <v>4133</v>
      </c>
      <c r="X135" s="352"/>
    </row>
    <row r="136" spans="22:24" ht="15" x14ac:dyDescent="0.25">
      <c r="V136" s="398">
        <v>20.149999999999999</v>
      </c>
      <c r="W136" s="351">
        <v>4134</v>
      </c>
      <c r="X136" s="352"/>
    </row>
    <row r="137" spans="22:24" ht="15" x14ac:dyDescent="0.25">
      <c r="V137" s="398">
        <v>20.16</v>
      </c>
      <c r="W137" s="351">
        <v>4135</v>
      </c>
      <c r="X137" s="352"/>
    </row>
    <row r="138" spans="22:24" ht="15" x14ac:dyDescent="0.25">
      <c r="V138" s="398">
        <v>20.170000000000002</v>
      </c>
      <c r="W138" s="351">
        <v>4136</v>
      </c>
      <c r="X138" s="352"/>
    </row>
    <row r="139" spans="22:24" ht="15" x14ac:dyDescent="0.25">
      <c r="V139" s="398">
        <v>20.2</v>
      </c>
      <c r="W139" s="351">
        <v>4137</v>
      </c>
      <c r="X139" s="352"/>
    </row>
    <row r="140" spans="22:24" ht="15" x14ac:dyDescent="0.25">
      <c r="V140" s="398">
        <v>20.3</v>
      </c>
      <c r="W140" s="351">
        <v>4138</v>
      </c>
      <c r="X140" s="352"/>
    </row>
    <row r="141" spans="22:24" ht="15" x14ac:dyDescent="0.25">
      <c r="V141" s="398">
        <v>20.41</v>
      </c>
      <c r="W141" s="351">
        <v>4139</v>
      </c>
      <c r="X141" s="352"/>
    </row>
    <row r="142" spans="22:24" ht="15" x14ac:dyDescent="0.25">
      <c r="V142" s="398">
        <v>20.420000000000002</v>
      </c>
      <c r="W142" s="351">
        <v>4140</v>
      </c>
      <c r="X142" s="352"/>
    </row>
    <row r="143" spans="22:24" ht="15" x14ac:dyDescent="0.25">
      <c r="V143" s="398">
        <v>20.51</v>
      </c>
      <c r="W143" s="351">
        <v>4141</v>
      </c>
      <c r="X143" s="352"/>
    </row>
    <row r="144" spans="22:24" ht="15" x14ac:dyDescent="0.25">
      <c r="V144" s="398">
        <v>20.59</v>
      </c>
      <c r="W144" s="351">
        <v>4142</v>
      </c>
      <c r="X144" s="352"/>
    </row>
    <row r="145" spans="22:24" ht="15" x14ac:dyDescent="0.25">
      <c r="V145" s="398">
        <v>20.6</v>
      </c>
      <c r="W145" s="351">
        <v>4143</v>
      </c>
      <c r="X145" s="352"/>
    </row>
    <row r="146" spans="22:24" ht="15" x14ac:dyDescent="0.25">
      <c r="V146" s="398">
        <v>21.1</v>
      </c>
      <c r="W146" s="351">
        <v>4144</v>
      </c>
      <c r="X146" s="352"/>
    </row>
    <row r="147" spans="22:24" ht="15" x14ac:dyDescent="0.25">
      <c r="V147" s="398">
        <v>21.2</v>
      </c>
      <c r="W147" s="351">
        <v>4145</v>
      </c>
      <c r="X147" s="352"/>
    </row>
    <row r="148" spans="22:24" ht="15" x14ac:dyDescent="0.25">
      <c r="V148" s="398">
        <v>22.11</v>
      </c>
      <c r="W148" s="351">
        <v>4146</v>
      </c>
      <c r="X148" s="352"/>
    </row>
    <row r="149" spans="22:24" ht="15" x14ac:dyDescent="0.25">
      <c r="V149" s="398">
        <v>22.12</v>
      </c>
      <c r="W149" s="351">
        <v>4147</v>
      </c>
      <c r="X149" s="352"/>
    </row>
    <row r="150" spans="22:24" ht="15" x14ac:dyDescent="0.25">
      <c r="V150" s="398">
        <v>22.21</v>
      </c>
      <c r="W150" s="351">
        <v>4148</v>
      </c>
      <c r="X150" s="352"/>
    </row>
    <row r="151" spans="22:24" ht="15" x14ac:dyDescent="0.25">
      <c r="V151" s="398">
        <v>22.22</v>
      </c>
      <c r="W151" s="351">
        <v>4149</v>
      </c>
      <c r="X151" s="352"/>
    </row>
    <row r="152" spans="22:24" ht="15" x14ac:dyDescent="0.25">
      <c r="V152" s="398">
        <v>22.23</v>
      </c>
      <c r="W152" s="351">
        <v>4150</v>
      </c>
      <c r="X152" s="352"/>
    </row>
    <row r="153" spans="22:24" ht="15" x14ac:dyDescent="0.25">
      <c r="V153" s="398">
        <v>22.24</v>
      </c>
      <c r="W153" s="351">
        <v>4151</v>
      </c>
      <c r="X153" s="352"/>
    </row>
    <row r="154" spans="22:24" ht="15" x14ac:dyDescent="0.25">
      <c r="V154" s="398">
        <v>22.25</v>
      </c>
      <c r="W154" s="351">
        <v>4152</v>
      </c>
      <c r="X154" s="352"/>
    </row>
    <row r="155" spans="22:24" ht="15" x14ac:dyDescent="0.25">
      <c r="V155" s="398">
        <v>22.26</v>
      </c>
      <c r="W155" s="351">
        <v>4153</v>
      </c>
      <c r="X155" s="352"/>
    </row>
    <row r="156" spans="22:24" ht="15" x14ac:dyDescent="0.25">
      <c r="V156" s="398">
        <v>23.11</v>
      </c>
      <c r="W156" s="351">
        <v>4154</v>
      </c>
      <c r="X156" s="352"/>
    </row>
    <row r="157" spans="22:24" ht="15" x14ac:dyDescent="0.25">
      <c r="V157" s="398">
        <v>23.12</v>
      </c>
      <c r="W157" s="351">
        <v>4155</v>
      </c>
      <c r="X157" s="352"/>
    </row>
    <row r="158" spans="22:24" ht="15" x14ac:dyDescent="0.25">
      <c r="V158" s="398">
        <v>23.13</v>
      </c>
      <c r="W158" s="351">
        <v>4156</v>
      </c>
      <c r="X158" s="352"/>
    </row>
    <row r="159" spans="22:24" ht="15" x14ac:dyDescent="0.25">
      <c r="V159" s="398">
        <v>23.14</v>
      </c>
      <c r="W159" s="351">
        <v>4157</v>
      </c>
      <c r="X159" s="352"/>
    </row>
    <row r="160" spans="22:24" ht="15" x14ac:dyDescent="0.25">
      <c r="V160" s="398">
        <v>23.15</v>
      </c>
      <c r="W160" s="351">
        <v>4158</v>
      </c>
      <c r="X160" s="352"/>
    </row>
    <row r="161" spans="22:24" ht="15" x14ac:dyDescent="0.25">
      <c r="V161" s="398">
        <v>23.2</v>
      </c>
      <c r="W161" s="351">
        <v>4159</v>
      </c>
      <c r="X161" s="352"/>
    </row>
    <row r="162" spans="22:24" ht="15" x14ac:dyDescent="0.25">
      <c r="V162" s="398">
        <v>23.31</v>
      </c>
      <c r="W162" s="351">
        <v>4160</v>
      </c>
      <c r="X162" s="352"/>
    </row>
    <row r="163" spans="22:24" ht="15" x14ac:dyDescent="0.25">
      <c r="V163" s="398">
        <v>23.32</v>
      </c>
      <c r="W163" s="351">
        <v>4161</v>
      </c>
      <c r="X163" s="352"/>
    </row>
    <row r="164" spans="22:24" ht="15" x14ac:dyDescent="0.25">
      <c r="V164" s="398">
        <v>23.41</v>
      </c>
      <c r="W164" s="351">
        <v>4162</v>
      </c>
      <c r="X164" s="352"/>
    </row>
    <row r="165" spans="22:24" ht="15" x14ac:dyDescent="0.25">
      <c r="V165" s="398">
        <v>23.42</v>
      </c>
      <c r="W165" s="351">
        <v>4163</v>
      </c>
      <c r="X165" s="352"/>
    </row>
    <row r="166" spans="22:24" ht="15" x14ac:dyDescent="0.25">
      <c r="V166" s="398">
        <v>23.43</v>
      </c>
      <c r="W166" s="351">
        <v>4164</v>
      </c>
      <c r="X166" s="352"/>
    </row>
    <row r="167" spans="22:24" ht="15" x14ac:dyDescent="0.25">
      <c r="V167" s="398">
        <v>23.44</v>
      </c>
      <c r="W167" s="351">
        <v>4165</v>
      </c>
      <c r="X167" s="352"/>
    </row>
    <row r="168" spans="22:24" ht="15" x14ac:dyDescent="0.25">
      <c r="V168" s="398">
        <v>23.45</v>
      </c>
      <c r="W168" s="351">
        <v>4166</v>
      </c>
      <c r="X168" s="352"/>
    </row>
    <row r="169" spans="22:24" ht="15" x14ac:dyDescent="0.25">
      <c r="V169" s="398">
        <v>23.51</v>
      </c>
      <c r="W169" s="351">
        <v>4167</v>
      </c>
      <c r="X169" s="352"/>
    </row>
    <row r="170" spans="22:24" ht="15" x14ac:dyDescent="0.25">
      <c r="V170" s="398">
        <v>23.52</v>
      </c>
      <c r="W170" s="351">
        <v>4168</v>
      </c>
      <c r="X170" s="352"/>
    </row>
    <row r="171" spans="22:24" ht="15" x14ac:dyDescent="0.25">
      <c r="V171" s="398">
        <v>23.61</v>
      </c>
      <c r="W171" s="351">
        <v>4169</v>
      </c>
      <c r="X171" s="352"/>
    </row>
    <row r="172" spans="22:24" ht="15" x14ac:dyDescent="0.25">
      <c r="V172" s="398">
        <v>23.62</v>
      </c>
      <c r="W172" s="351">
        <v>4170</v>
      </c>
      <c r="X172" s="352"/>
    </row>
    <row r="173" spans="22:24" ht="15" x14ac:dyDescent="0.25">
      <c r="V173" s="398">
        <v>23.63</v>
      </c>
      <c r="W173" s="351">
        <v>4171</v>
      </c>
      <c r="X173" s="352"/>
    </row>
    <row r="174" spans="22:24" ht="15" x14ac:dyDescent="0.25">
      <c r="V174" s="398">
        <v>23.64</v>
      </c>
      <c r="W174" s="351">
        <v>4172</v>
      </c>
      <c r="X174" s="352"/>
    </row>
    <row r="175" spans="22:24" ht="15" x14ac:dyDescent="0.25">
      <c r="V175" s="398">
        <v>23.65</v>
      </c>
      <c r="W175" s="351">
        <v>4173</v>
      </c>
      <c r="X175" s="352"/>
    </row>
    <row r="176" spans="22:24" ht="15" x14ac:dyDescent="0.25">
      <c r="V176" s="398">
        <v>23.66</v>
      </c>
      <c r="W176" s="351">
        <v>4174</v>
      </c>
      <c r="X176" s="352"/>
    </row>
    <row r="177" spans="22:24" ht="15" x14ac:dyDescent="0.25">
      <c r="V177" s="398">
        <v>23.7</v>
      </c>
      <c r="W177" s="351">
        <v>4175</v>
      </c>
      <c r="X177" s="352"/>
    </row>
    <row r="178" spans="22:24" ht="15" x14ac:dyDescent="0.25">
      <c r="V178" s="398">
        <v>23.91</v>
      </c>
      <c r="W178" s="351">
        <v>4176</v>
      </c>
      <c r="X178" s="352"/>
    </row>
    <row r="179" spans="22:24" ht="15" x14ac:dyDescent="0.25">
      <c r="V179" s="398">
        <v>23.99</v>
      </c>
      <c r="W179" s="351">
        <v>4177</v>
      </c>
      <c r="X179" s="352"/>
    </row>
    <row r="180" spans="22:24" ht="15" x14ac:dyDescent="0.25">
      <c r="V180" s="398">
        <v>24.1</v>
      </c>
      <c r="W180" s="351">
        <v>4178</v>
      </c>
      <c r="X180" s="352"/>
    </row>
    <row r="181" spans="22:24" ht="15" x14ac:dyDescent="0.25">
      <c r="V181" s="398">
        <v>24.2</v>
      </c>
      <c r="W181" s="351">
        <v>4179</v>
      </c>
      <c r="X181" s="352"/>
    </row>
    <row r="182" spans="22:24" ht="15" x14ac:dyDescent="0.25">
      <c r="V182" s="398">
        <v>24.31</v>
      </c>
      <c r="W182" s="351">
        <v>4180</v>
      </c>
      <c r="X182" s="352"/>
    </row>
    <row r="183" spans="22:24" ht="15" x14ac:dyDescent="0.25">
      <c r="V183" s="398">
        <v>24.32</v>
      </c>
      <c r="W183" s="351">
        <v>4181</v>
      </c>
      <c r="X183" s="352"/>
    </row>
    <row r="184" spans="22:24" ht="15" x14ac:dyDescent="0.25">
      <c r="V184" s="398">
        <v>24.33</v>
      </c>
      <c r="W184" s="351">
        <v>4182</v>
      </c>
      <c r="X184" s="352"/>
    </row>
    <row r="185" spans="22:24" ht="15" x14ac:dyDescent="0.25">
      <c r="V185" s="398">
        <v>24.34</v>
      </c>
      <c r="W185" s="351">
        <v>4183</v>
      </c>
      <c r="X185" s="352"/>
    </row>
    <row r="186" spans="22:24" ht="15" x14ac:dyDescent="0.25">
      <c r="V186" s="398">
        <v>24.41</v>
      </c>
      <c r="W186" s="351">
        <v>4184</v>
      </c>
      <c r="X186" s="352"/>
    </row>
    <row r="187" spans="22:24" ht="15" x14ac:dyDescent="0.25">
      <c r="V187" s="398">
        <v>24.42</v>
      </c>
      <c r="W187" s="351">
        <v>4185</v>
      </c>
      <c r="X187" s="352"/>
    </row>
    <row r="188" spans="22:24" ht="15" x14ac:dyDescent="0.25">
      <c r="V188" s="398">
        <v>24.43</v>
      </c>
      <c r="W188" s="351">
        <v>4186</v>
      </c>
      <c r="X188" s="352"/>
    </row>
    <row r="189" spans="22:24" ht="15" x14ac:dyDescent="0.25">
      <c r="V189" s="398">
        <v>24.44</v>
      </c>
      <c r="W189" s="351">
        <v>4187</v>
      </c>
      <c r="X189" s="352"/>
    </row>
    <row r="190" spans="22:24" ht="15" x14ac:dyDescent="0.25">
      <c r="V190" s="398">
        <v>24.45</v>
      </c>
      <c r="W190" s="351">
        <v>4188</v>
      </c>
      <c r="X190" s="352"/>
    </row>
    <row r="191" spans="22:24" ht="15" x14ac:dyDescent="0.25">
      <c r="V191" s="398">
        <v>24.46</v>
      </c>
      <c r="W191" s="351">
        <v>4189</v>
      </c>
      <c r="X191" s="352"/>
    </row>
    <row r="192" spans="22:24" ht="15" x14ac:dyDescent="0.25">
      <c r="V192" s="398">
        <v>24.51</v>
      </c>
      <c r="W192" s="351">
        <v>4190</v>
      </c>
      <c r="X192" s="352"/>
    </row>
    <row r="193" spans="22:24" ht="15" x14ac:dyDescent="0.25">
      <c r="V193" s="398">
        <v>24.52</v>
      </c>
      <c r="W193" s="351">
        <v>4191</v>
      </c>
      <c r="X193" s="352"/>
    </row>
    <row r="194" spans="22:24" ht="15" x14ac:dyDescent="0.25">
      <c r="V194" s="398">
        <v>24.53</v>
      </c>
      <c r="W194" s="351">
        <v>4192</v>
      </c>
      <c r="X194" s="352"/>
    </row>
    <row r="195" spans="22:24" ht="15" x14ac:dyDescent="0.25">
      <c r="V195" s="398">
        <v>24.54</v>
      </c>
      <c r="W195" s="351">
        <v>4193</v>
      </c>
      <c r="X195" s="352"/>
    </row>
    <row r="196" spans="22:24" ht="15" x14ac:dyDescent="0.25">
      <c r="V196" s="398">
        <v>25.11</v>
      </c>
      <c r="W196" s="351">
        <v>4194</v>
      </c>
      <c r="X196" s="352"/>
    </row>
    <row r="197" spans="22:24" ht="15" x14ac:dyDescent="0.25">
      <c r="V197" s="398">
        <v>25.12</v>
      </c>
      <c r="W197" s="351">
        <v>4195</v>
      </c>
      <c r="X197" s="352"/>
    </row>
    <row r="198" spans="22:24" ht="15" x14ac:dyDescent="0.25">
      <c r="V198" s="398">
        <v>25.21</v>
      </c>
      <c r="W198" s="351">
        <v>4196</v>
      </c>
      <c r="X198" s="352"/>
    </row>
    <row r="199" spans="22:24" ht="15" x14ac:dyDescent="0.25">
      <c r="V199" s="398">
        <v>25.22</v>
      </c>
      <c r="W199" s="351">
        <v>4197</v>
      </c>
      <c r="X199" s="352"/>
    </row>
    <row r="200" spans="22:24" ht="15" x14ac:dyDescent="0.25">
      <c r="V200" s="398">
        <v>25.3</v>
      </c>
      <c r="W200" s="351">
        <v>4198</v>
      </c>
      <c r="X200" s="352"/>
    </row>
    <row r="201" spans="22:24" ht="15" x14ac:dyDescent="0.25">
      <c r="V201" s="398">
        <v>25.4</v>
      </c>
      <c r="W201" s="351">
        <v>4199</v>
      </c>
      <c r="X201" s="352"/>
    </row>
    <row r="202" spans="22:24" ht="15" x14ac:dyDescent="0.25">
      <c r="V202" s="398">
        <v>25.51</v>
      </c>
      <c r="W202" s="351">
        <v>4200</v>
      </c>
      <c r="X202" s="352"/>
    </row>
    <row r="203" spans="22:24" ht="15" x14ac:dyDescent="0.25">
      <c r="V203" s="398">
        <v>25.52</v>
      </c>
      <c r="W203" s="351">
        <v>4201</v>
      </c>
      <c r="X203" s="352"/>
    </row>
    <row r="204" spans="22:24" ht="15" x14ac:dyDescent="0.25">
      <c r="V204" s="398">
        <v>25.53</v>
      </c>
      <c r="W204" s="351">
        <v>4202</v>
      </c>
      <c r="X204" s="352"/>
    </row>
    <row r="205" spans="22:24" ht="15" x14ac:dyDescent="0.25">
      <c r="V205" s="398">
        <v>25.61</v>
      </c>
      <c r="W205" s="351">
        <v>4203</v>
      </c>
      <c r="X205" s="352"/>
    </row>
    <row r="206" spans="22:24" ht="15" x14ac:dyDescent="0.25">
      <c r="V206" s="398">
        <v>25.62</v>
      </c>
      <c r="W206" s="351">
        <v>4204</v>
      </c>
      <c r="X206" s="352"/>
    </row>
    <row r="207" spans="22:24" ht="15" x14ac:dyDescent="0.25">
      <c r="V207" s="398">
        <v>25.63</v>
      </c>
      <c r="W207" s="351">
        <v>4205</v>
      </c>
      <c r="X207" s="352"/>
    </row>
    <row r="208" spans="22:24" ht="15" x14ac:dyDescent="0.25">
      <c r="V208" s="398">
        <v>25.91</v>
      </c>
      <c r="W208" s="351">
        <v>4206</v>
      </c>
      <c r="X208" s="352"/>
    </row>
    <row r="209" spans="22:24" ht="15" x14ac:dyDescent="0.25">
      <c r="V209" s="398">
        <v>25.92</v>
      </c>
      <c r="W209" s="351">
        <v>4207</v>
      </c>
      <c r="X209" s="352"/>
    </row>
    <row r="210" spans="22:24" ht="15" x14ac:dyDescent="0.25">
      <c r="V210" s="398">
        <v>25.93</v>
      </c>
      <c r="W210" s="351">
        <v>4208</v>
      </c>
      <c r="X210" s="352"/>
    </row>
    <row r="211" spans="22:24" ht="15" x14ac:dyDescent="0.25">
      <c r="V211" s="398">
        <v>25.94</v>
      </c>
      <c r="W211" s="351">
        <v>4209</v>
      </c>
      <c r="X211" s="352"/>
    </row>
    <row r="212" spans="22:24" ht="15" x14ac:dyDescent="0.25">
      <c r="V212" s="398">
        <v>25.99</v>
      </c>
      <c r="W212" s="351">
        <v>4210</v>
      </c>
      <c r="X212" s="352"/>
    </row>
    <row r="213" spans="22:24" ht="15" x14ac:dyDescent="0.25">
      <c r="V213" s="398">
        <v>26.11</v>
      </c>
      <c r="W213" s="351">
        <v>4211</v>
      </c>
      <c r="X213" s="352"/>
    </row>
    <row r="214" spans="22:24" ht="15" x14ac:dyDescent="0.25">
      <c r="V214" s="398">
        <v>26.12</v>
      </c>
      <c r="W214" s="351">
        <v>4212</v>
      </c>
      <c r="X214" s="352"/>
    </row>
    <row r="215" spans="22:24" ht="15" x14ac:dyDescent="0.25">
      <c r="V215" s="398">
        <v>26.2</v>
      </c>
      <c r="W215" s="351">
        <v>4213</v>
      </c>
      <c r="X215" s="352"/>
    </row>
    <row r="216" spans="22:24" ht="15" x14ac:dyDescent="0.25">
      <c r="V216" s="398">
        <v>26.3</v>
      </c>
      <c r="W216" s="351">
        <v>4214</v>
      </c>
      <c r="X216" s="352"/>
    </row>
    <row r="217" spans="22:24" ht="15" x14ac:dyDescent="0.25">
      <c r="V217" s="398">
        <v>26.4</v>
      </c>
      <c r="W217" s="351">
        <v>4215</v>
      </c>
      <c r="X217" s="352"/>
    </row>
    <row r="218" spans="22:24" ht="15" x14ac:dyDescent="0.25">
      <c r="V218" s="398">
        <v>26.51</v>
      </c>
      <c r="W218" s="351">
        <v>4216</v>
      </c>
      <c r="X218" s="352"/>
    </row>
    <row r="219" spans="22:24" ht="15" x14ac:dyDescent="0.25">
      <c r="V219" s="398">
        <v>26.52</v>
      </c>
      <c r="W219" s="351">
        <v>4217</v>
      </c>
      <c r="X219" s="352"/>
    </row>
    <row r="220" spans="22:24" ht="15" x14ac:dyDescent="0.25">
      <c r="V220" s="398">
        <v>26.6</v>
      </c>
      <c r="W220" s="351">
        <v>4218</v>
      </c>
      <c r="X220" s="352"/>
    </row>
    <row r="221" spans="22:24" ht="15" x14ac:dyDescent="0.25">
      <c r="V221" s="398">
        <v>26.7</v>
      </c>
      <c r="W221" s="351">
        <v>4219</v>
      </c>
      <c r="X221" s="352"/>
    </row>
    <row r="222" spans="22:24" ht="15" x14ac:dyDescent="0.25">
      <c r="V222" s="398">
        <v>27.11</v>
      </c>
      <c r="W222" s="351">
        <v>4220</v>
      </c>
      <c r="X222" s="352"/>
    </row>
    <row r="223" spans="22:24" ht="15" x14ac:dyDescent="0.25">
      <c r="V223" s="398">
        <v>27.12</v>
      </c>
      <c r="W223" s="351">
        <v>4221</v>
      </c>
      <c r="X223" s="352"/>
    </row>
    <row r="224" spans="22:24" ht="15" x14ac:dyDescent="0.25">
      <c r="V224" s="398">
        <v>27.2</v>
      </c>
      <c r="W224" s="351">
        <v>4222</v>
      </c>
      <c r="X224" s="352"/>
    </row>
    <row r="225" spans="22:24" ht="15" x14ac:dyDescent="0.25">
      <c r="V225" s="398">
        <v>27.31</v>
      </c>
      <c r="W225" s="351">
        <v>4223</v>
      </c>
      <c r="X225" s="352"/>
    </row>
    <row r="226" spans="22:24" ht="15" x14ac:dyDescent="0.25">
      <c r="V226" s="398">
        <v>27.32</v>
      </c>
      <c r="W226" s="351">
        <v>4224</v>
      </c>
      <c r="X226" s="352"/>
    </row>
    <row r="227" spans="22:24" ht="15" x14ac:dyDescent="0.25">
      <c r="V227" s="398">
        <v>27.33</v>
      </c>
      <c r="W227" s="351">
        <v>4225</v>
      </c>
      <c r="X227" s="352"/>
    </row>
    <row r="228" spans="22:24" ht="15" x14ac:dyDescent="0.25">
      <c r="V228" s="398">
        <v>27.4</v>
      </c>
      <c r="W228" s="351">
        <v>4226</v>
      </c>
      <c r="X228" s="352"/>
    </row>
    <row r="229" spans="22:24" ht="15" x14ac:dyDescent="0.25">
      <c r="V229" s="398">
        <v>27.51</v>
      </c>
      <c r="W229" s="351">
        <v>4227</v>
      </c>
      <c r="X229" s="352"/>
    </row>
    <row r="230" spans="22:24" ht="15" x14ac:dyDescent="0.25">
      <c r="V230" s="398">
        <v>27.52</v>
      </c>
      <c r="W230" s="351">
        <v>4228</v>
      </c>
      <c r="X230" s="352"/>
    </row>
    <row r="231" spans="22:24" ht="15" x14ac:dyDescent="0.25">
      <c r="V231" s="398">
        <v>27.9</v>
      </c>
      <c r="W231" s="351">
        <v>4229</v>
      </c>
      <c r="X231" s="352"/>
    </row>
    <row r="232" spans="22:24" ht="15" x14ac:dyDescent="0.25">
      <c r="V232" s="398">
        <v>28.11</v>
      </c>
      <c r="W232" s="351">
        <v>4230</v>
      </c>
      <c r="X232" s="352"/>
    </row>
    <row r="233" spans="22:24" ht="15" x14ac:dyDescent="0.25">
      <c r="V233" s="398">
        <v>28.12</v>
      </c>
      <c r="W233" s="351">
        <v>4231</v>
      </c>
      <c r="X233" s="352"/>
    </row>
    <row r="234" spans="22:24" ht="15" x14ac:dyDescent="0.25">
      <c r="V234" s="398">
        <v>28.13</v>
      </c>
      <c r="W234" s="351">
        <v>4232</v>
      </c>
      <c r="X234" s="352"/>
    </row>
    <row r="235" spans="22:24" ht="15" x14ac:dyDescent="0.25">
      <c r="V235" s="398">
        <v>28.14</v>
      </c>
      <c r="W235" s="351">
        <v>4233</v>
      </c>
      <c r="X235" s="352"/>
    </row>
    <row r="236" spans="22:24" ht="15" x14ac:dyDescent="0.25">
      <c r="V236" s="398">
        <v>28.15</v>
      </c>
      <c r="W236" s="351">
        <v>4234</v>
      </c>
      <c r="X236" s="352"/>
    </row>
    <row r="237" spans="22:24" ht="15" x14ac:dyDescent="0.25">
      <c r="V237" s="398">
        <v>28.21</v>
      </c>
      <c r="W237" s="351">
        <v>4235</v>
      </c>
      <c r="X237" s="352"/>
    </row>
    <row r="238" spans="22:24" ht="15" x14ac:dyDescent="0.25">
      <c r="V238" s="398">
        <v>28.22</v>
      </c>
      <c r="W238" s="351">
        <v>4236</v>
      </c>
      <c r="X238" s="352"/>
    </row>
    <row r="239" spans="22:24" ht="15" x14ac:dyDescent="0.25">
      <c r="V239" s="398">
        <v>28.23</v>
      </c>
      <c r="W239" s="351">
        <v>4237</v>
      </c>
      <c r="X239" s="352"/>
    </row>
    <row r="240" spans="22:24" ht="15" x14ac:dyDescent="0.25">
      <c r="V240" s="398">
        <v>28.24</v>
      </c>
      <c r="W240" s="351">
        <v>4238</v>
      </c>
      <c r="X240" s="352"/>
    </row>
    <row r="241" spans="22:24" ht="15" x14ac:dyDescent="0.25">
      <c r="V241" s="398">
        <v>28.25</v>
      </c>
      <c r="W241" s="351">
        <v>4239</v>
      </c>
      <c r="X241" s="352"/>
    </row>
    <row r="242" spans="22:24" ht="15" x14ac:dyDescent="0.25">
      <c r="V242" s="398">
        <v>28.29</v>
      </c>
      <c r="W242" s="351">
        <v>4240</v>
      </c>
      <c r="X242" s="352"/>
    </row>
    <row r="243" spans="22:24" ht="15" x14ac:dyDescent="0.25">
      <c r="V243" s="398">
        <v>28.3</v>
      </c>
      <c r="W243" s="351">
        <v>4241</v>
      </c>
      <c r="X243" s="352"/>
    </row>
    <row r="244" spans="22:24" ht="15" x14ac:dyDescent="0.25">
      <c r="V244" s="398">
        <v>28.41</v>
      </c>
      <c r="W244" s="351">
        <v>4242</v>
      </c>
      <c r="X244" s="352"/>
    </row>
    <row r="245" spans="22:24" ht="15" x14ac:dyDescent="0.25">
      <c r="V245" s="398">
        <v>28.42</v>
      </c>
      <c r="W245" s="351">
        <v>4243</v>
      </c>
      <c r="X245" s="352"/>
    </row>
    <row r="246" spans="22:24" ht="15" x14ac:dyDescent="0.25">
      <c r="V246" s="398">
        <v>28.91</v>
      </c>
      <c r="W246" s="351">
        <v>4244</v>
      </c>
      <c r="X246" s="352"/>
    </row>
    <row r="247" spans="22:24" ht="15" x14ac:dyDescent="0.25">
      <c r="V247" s="398">
        <v>28.92</v>
      </c>
      <c r="W247" s="351">
        <v>4245</v>
      </c>
      <c r="X247" s="352"/>
    </row>
    <row r="248" spans="22:24" ht="15" x14ac:dyDescent="0.25">
      <c r="V248" s="398">
        <v>28.93</v>
      </c>
      <c r="W248" s="351">
        <v>4246</v>
      </c>
      <c r="X248" s="352"/>
    </row>
    <row r="249" spans="22:24" ht="15" x14ac:dyDescent="0.25">
      <c r="V249" s="398">
        <v>28.94</v>
      </c>
      <c r="W249" s="351">
        <v>4247</v>
      </c>
      <c r="X249" s="352"/>
    </row>
    <row r="250" spans="22:24" ht="15" x14ac:dyDescent="0.25">
      <c r="V250" s="398">
        <v>28.95</v>
      </c>
      <c r="W250" s="351">
        <v>4248</v>
      </c>
      <c r="X250" s="352"/>
    </row>
    <row r="251" spans="22:24" ht="15" x14ac:dyDescent="0.25">
      <c r="V251" s="398">
        <v>28.96</v>
      </c>
      <c r="W251" s="351">
        <v>4249</v>
      </c>
      <c r="X251" s="352"/>
    </row>
    <row r="252" spans="22:24" ht="15" x14ac:dyDescent="0.25">
      <c r="V252" s="398">
        <v>28.97</v>
      </c>
      <c r="W252" s="351">
        <v>4250</v>
      </c>
      <c r="X252" s="352"/>
    </row>
    <row r="253" spans="22:24" ht="15" x14ac:dyDescent="0.25">
      <c r="V253" s="398">
        <v>28.99</v>
      </c>
      <c r="W253" s="351">
        <v>4251</v>
      </c>
      <c r="X253" s="352"/>
    </row>
    <row r="254" spans="22:24" ht="15" x14ac:dyDescent="0.25">
      <c r="V254" s="398">
        <v>29.1</v>
      </c>
      <c r="W254" s="351">
        <v>4252</v>
      </c>
      <c r="X254" s="352"/>
    </row>
    <row r="255" spans="22:24" ht="15" x14ac:dyDescent="0.25">
      <c r="V255" s="398">
        <v>29.2</v>
      </c>
      <c r="W255" s="351">
        <v>4253</v>
      </c>
      <c r="X255" s="352"/>
    </row>
    <row r="256" spans="22:24" ht="15" x14ac:dyDescent="0.25">
      <c r="V256" s="398">
        <v>29.31</v>
      </c>
      <c r="W256" s="351">
        <v>4254</v>
      </c>
      <c r="X256" s="352"/>
    </row>
    <row r="257" spans="22:24" ht="15" x14ac:dyDescent="0.25">
      <c r="V257" s="398">
        <v>29.32</v>
      </c>
      <c r="W257" s="351">
        <v>4255</v>
      </c>
      <c r="X257" s="352"/>
    </row>
    <row r="258" spans="22:24" ht="15" x14ac:dyDescent="0.25">
      <c r="V258" s="398">
        <v>30.11</v>
      </c>
      <c r="W258" s="351">
        <v>4256</v>
      </c>
      <c r="X258" s="352"/>
    </row>
    <row r="259" spans="22:24" ht="15" x14ac:dyDescent="0.25">
      <c r="V259" s="398">
        <v>30.12</v>
      </c>
      <c r="W259" s="351">
        <v>4257</v>
      </c>
      <c r="X259" s="352"/>
    </row>
    <row r="260" spans="22:24" ht="15" x14ac:dyDescent="0.25">
      <c r="V260" s="398">
        <v>30.13</v>
      </c>
      <c r="W260" s="351">
        <v>4258</v>
      </c>
      <c r="X260" s="352"/>
    </row>
    <row r="261" spans="22:24" ht="15" x14ac:dyDescent="0.25">
      <c r="V261" s="398">
        <v>30.2</v>
      </c>
      <c r="W261" s="351">
        <v>4259</v>
      </c>
      <c r="X261" s="352"/>
    </row>
    <row r="262" spans="22:24" ht="15" x14ac:dyDescent="0.25">
      <c r="V262" s="398">
        <v>30.31</v>
      </c>
      <c r="W262" s="351">
        <v>4260</v>
      </c>
      <c r="X262" s="352"/>
    </row>
    <row r="263" spans="22:24" ht="15" x14ac:dyDescent="0.25">
      <c r="V263" s="398">
        <v>30.32</v>
      </c>
      <c r="W263" s="351">
        <v>4261</v>
      </c>
      <c r="X263" s="352"/>
    </row>
    <row r="264" spans="22:24" ht="15" x14ac:dyDescent="0.25">
      <c r="V264" s="398">
        <v>30.4</v>
      </c>
      <c r="W264" s="351">
        <v>4262</v>
      </c>
      <c r="X264" s="352"/>
    </row>
    <row r="265" spans="22:24" ht="15" x14ac:dyDescent="0.25">
      <c r="V265" s="398">
        <v>30.91</v>
      </c>
      <c r="W265" s="351">
        <v>4263</v>
      </c>
      <c r="X265" s="352"/>
    </row>
    <row r="266" spans="22:24" ht="15" x14ac:dyDescent="0.25">
      <c r="V266" s="398">
        <v>30.92</v>
      </c>
      <c r="W266" s="351">
        <v>4264</v>
      </c>
      <c r="X266" s="352"/>
    </row>
    <row r="267" spans="22:24" ht="15" x14ac:dyDescent="0.25">
      <c r="V267" s="398">
        <v>30.99</v>
      </c>
      <c r="W267" s="351">
        <v>4265</v>
      </c>
      <c r="X267" s="352"/>
    </row>
    <row r="268" spans="22:24" ht="15" x14ac:dyDescent="0.25">
      <c r="V268" s="398">
        <v>31</v>
      </c>
      <c r="W268" s="351">
        <v>4266</v>
      </c>
      <c r="X268" s="352"/>
    </row>
    <row r="269" spans="22:24" ht="15" x14ac:dyDescent="0.25">
      <c r="V269" s="398">
        <v>32.11</v>
      </c>
      <c r="W269" s="351">
        <v>4267</v>
      </c>
      <c r="X269" s="352"/>
    </row>
    <row r="270" spans="22:24" ht="15" x14ac:dyDescent="0.25">
      <c r="V270" s="398">
        <v>32.119999999999997</v>
      </c>
      <c r="W270" s="351">
        <v>4268</v>
      </c>
      <c r="X270" s="352"/>
    </row>
    <row r="271" spans="22:24" ht="15" x14ac:dyDescent="0.25">
      <c r="V271" s="398">
        <v>32.130000000000003</v>
      </c>
      <c r="W271" s="351">
        <v>4269</v>
      </c>
      <c r="X271" s="352"/>
    </row>
    <row r="272" spans="22:24" ht="15" x14ac:dyDescent="0.25">
      <c r="V272" s="398">
        <v>32.200000000000003</v>
      </c>
      <c r="W272" s="351">
        <v>4270</v>
      </c>
      <c r="X272" s="352"/>
    </row>
    <row r="273" spans="22:24" ht="15" x14ac:dyDescent="0.25">
      <c r="V273" s="398">
        <v>32.299999999999997</v>
      </c>
      <c r="W273" s="351">
        <v>4271</v>
      </c>
      <c r="X273" s="352"/>
    </row>
    <row r="274" spans="22:24" ht="15" x14ac:dyDescent="0.25">
      <c r="V274" s="398">
        <v>32.4</v>
      </c>
      <c r="W274" s="351">
        <v>4272</v>
      </c>
      <c r="X274" s="352"/>
    </row>
    <row r="275" spans="22:24" ht="15" x14ac:dyDescent="0.25">
      <c r="V275" s="398">
        <v>32.5</v>
      </c>
      <c r="W275" s="351">
        <v>4273</v>
      </c>
      <c r="X275" s="352"/>
    </row>
    <row r="276" spans="22:24" ht="15" x14ac:dyDescent="0.25">
      <c r="V276" s="398">
        <v>32.909999999999997</v>
      </c>
      <c r="W276" s="351">
        <v>4274</v>
      </c>
      <c r="X276" s="352"/>
    </row>
    <row r="277" spans="22:24" ht="15" x14ac:dyDescent="0.25">
      <c r="V277" s="398">
        <v>32.99</v>
      </c>
      <c r="W277" s="351">
        <v>4275</v>
      </c>
      <c r="X277" s="352"/>
    </row>
    <row r="278" spans="22:24" ht="15" x14ac:dyDescent="0.25">
      <c r="V278" s="398">
        <v>33.11</v>
      </c>
      <c r="W278" s="351">
        <v>4276</v>
      </c>
      <c r="X278" s="352"/>
    </row>
    <row r="279" spans="22:24" ht="15" x14ac:dyDescent="0.25">
      <c r="V279" s="398">
        <v>33.119999999999997</v>
      </c>
      <c r="W279" s="351">
        <v>4277</v>
      </c>
      <c r="X279" s="352"/>
    </row>
    <row r="280" spans="22:24" ht="15" x14ac:dyDescent="0.25">
      <c r="V280" s="398">
        <v>33.130000000000003</v>
      </c>
      <c r="W280" s="351">
        <v>4278</v>
      </c>
      <c r="X280" s="352"/>
    </row>
    <row r="281" spans="22:24" ht="15" x14ac:dyDescent="0.25">
      <c r="V281" s="398">
        <v>33.14</v>
      </c>
      <c r="W281" s="351">
        <v>4279</v>
      </c>
      <c r="X281" s="352"/>
    </row>
    <row r="282" spans="22:24" ht="15" x14ac:dyDescent="0.25">
      <c r="V282" s="398">
        <v>33.15</v>
      </c>
      <c r="W282" s="351">
        <v>4280</v>
      </c>
      <c r="X282" s="352"/>
    </row>
    <row r="283" spans="22:24" ht="15" x14ac:dyDescent="0.25">
      <c r="V283" s="398">
        <v>33.159999999999997</v>
      </c>
      <c r="W283" s="351">
        <v>4281</v>
      </c>
      <c r="X283" s="352"/>
    </row>
    <row r="284" spans="22:24" ht="15" x14ac:dyDescent="0.25">
      <c r="V284" s="398">
        <v>33.17</v>
      </c>
      <c r="W284" s="351">
        <v>4282</v>
      </c>
      <c r="X284" s="352"/>
    </row>
    <row r="285" spans="22:24" ht="15" x14ac:dyDescent="0.25">
      <c r="V285" s="398">
        <v>33.18</v>
      </c>
      <c r="W285" s="351">
        <v>4283</v>
      </c>
      <c r="X285" s="352"/>
    </row>
    <row r="286" spans="22:24" ht="15" x14ac:dyDescent="0.25">
      <c r="V286" s="398">
        <v>33.19</v>
      </c>
      <c r="W286" s="351">
        <v>4284</v>
      </c>
      <c r="X286" s="352"/>
    </row>
    <row r="287" spans="22:24" ht="15" x14ac:dyDescent="0.25">
      <c r="V287" s="398">
        <v>33.200000000000003</v>
      </c>
      <c r="W287" s="351">
        <v>4285</v>
      </c>
      <c r="X287" s="352"/>
    </row>
    <row r="288" spans="22:24" ht="15" x14ac:dyDescent="0.25">
      <c r="V288" s="398">
        <v>35.11</v>
      </c>
      <c r="W288" s="351">
        <v>4286</v>
      </c>
      <c r="X288" s="352"/>
    </row>
    <row r="289" spans="22:24" ht="15" x14ac:dyDescent="0.25">
      <c r="V289" s="398">
        <v>35.119999999999997</v>
      </c>
      <c r="W289" s="351">
        <v>4287</v>
      </c>
      <c r="X289" s="352"/>
    </row>
    <row r="290" spans="22:24" ht="15" x14ac:dyDescent="0.25">
      <c r="V290" s="398">
        <v>35.130000000000003</v>
      </c>
      <c r="W290" s="351">
        <v>4288</v>
      </c>
      <c r="X290" s="352"/>
    </row>
    <row r="291" spans="22:24" ht="15" x14ac:dyDescent="0.25">
      <c r="V291" s="398">
        <v>35.14</v>
      </c>
      <c r="W291" s="351">
        <v>4289</v>
      </c>
      <c r="X291" s="352"/>
    </row>
    <row r="292" spans="22:24" ht="15" x14ac:dyDescent="0.25">
      <c r="V292" s="398">
        <v>35.15</v>
      </c>
      <c r="W292" s="351">
        <v>4290</v>
      </c>
      <c r="X292" s="352"/>
    </row>
    <row r="293" spans="22:24" ht="15" x14ac:dyDescent="0.25">
      <c r="V293" s="398">
        <v>35.159999999999997</v>
      </c>
      <c r="W293" s="351">
        <v>4291</v>
      </c>
      <c r="X293" s="352"/>
    </row>
    <row r="294" spans="22:24" ht="15" x14ac:dyDescent="0.25">
      <c r="V294" s="398">
        <v>35.21</v>
      </c>
      <c r="W294" s="351">
        <v>4292</v>
      </c>
      <c r="X294" s="352"/>
    </row>
    <row r="295" spans="22:24" ht="15" x14ac:dyDescent="0.25">
      <c r="V295" s="398">
        <v>35.22</v>
      </c>
      <c r="W295" s="351">
        <v>4293</v>
      </c>
      <c r="X295" s="352"/>
    </row>
    <row r="296" spans="22:24" ht="15" x14ac:dyDescent="0.25">
      <c r="V296" s="398">
        <v>35.229999999999997</v>
      </c>
      <c r="W296" s="351">
        <v>4294</v>
      </c>
      <c r="X296" s="352"/>
    </row>
    <row r="297" spans="22:24" ht="15" x14ac:dyDescent="0.25">
      <c r="V297" s="398">
        <v>35.24</v>
      </c>
      <c r="W297" s="351">
        <v>4295</v>
      </c>
      <c r="X297" s="352"/>
    </row>
    <row r="298" spans="22:24" ht="15" x14ac:dyDescent="0.25">
      <c r="V298" s="398">
        <v>35.299999999999997</v>
      </c>
      <c r="W298" s="351">
        <v>4296</v>
      </c>
      <c r="X298" s="352"/>
    </row>
    <row r="299" spans="22:24" ht="15" x14ac:dyDescent="0.25">
      <c r="V299" s="398">
        <v>35.4</v>
      </c>
      <c r="W299" s="351">
        <v>4297</v>
      </c>
      <c r="X299" s="352"/>
    </row>
    <row r="300" spans="22:24" ht="15" x14ac:dyDescent="0.25">
      <c r="V300" s="398">
        <v>36</v>
      </c>
      <c r="W300" s="351">
        <v>4298</v>
      </c>
      <c r="X300" s="352"/>
    </row>
    <row r="301" spans="22:24" ht="15" x14ac:dyDescent="0.25">
      <c r="V301" s="398">
        <v>37</v>
      </c>
      <c r="W301" s="351">
        <v>4299</v>
      </c>
      <c r="X301" s="352"/>
    </row>
    <row r="302" spans="22:24" ht="15" x14ac:dyDescent="0.25">
      <c r="V302" s="398">
        <v>38.11</v>
      </c>
      <c r="W302" s="351">
        <v>4300</v>
      </c>
      <c r="X302" s="352"/>
    </row>
    <row r="303" spans="22:24" ht="15" x14ac:dyDescent="0.25">
      <c r="V303" s="398">
        <v>38.119999999999997</v>
      </c>
      <c r="W303" s="351">
        <v>4301</v>
      </c>
      <c r="X303" s="352"/>
    </row>
    <row r="304" spans="22:24" ht="15" x14ac:dyDescent="0.25">
      <c r="V304" s="398">
        <v>38.21</v>
      </c>
      <c r="W304" s="351">
        <v>4302</v>
      </c>
      <c r="X304" s="352"/>
    </row>
    <row r="305" spans="22:24" ht="15" x14ac:dyDescent="0.25">
      <c r="V305" s="398">
        <v>38.22</v>
      </c>
      <c r="W305" s="351">
        <v>4303</v>
      </c>
      <c r="X305" s="352"/>
    </row>
    <row r="306" spans="22:24" ht="15" x14ac:dyDescent="0.25">
      <c r="V306" s="398">
        <v>38.229999999999997</v>
      </c>
      <c r="W306" s="351">
        <v>4304</v>
      </c>
      <c r="X306" s="352"/>
    </row>
    <row r="307" spans="22:24" ht="15" x14ac:dyDescent="0.25">
      <c r="V307" s="398">
        <v>38.31</v>
      </c>
      <c r="W307" s="351">
        <v>4305</v>
      </c>
      <c r="X307" s="352"/>
    </row>
    <row r="308" spans="22:24" ht="15" x14ac:dyDescent="0.25">
      <c r="V308" s="398">
        <v>38.32</v>
      </c>
      <c r="W308" s="351">
        <v>4306</v>
      </c>
      <c r="X308" s="352"/>
    </row>
    <row r="309" spans="22:24" ht="15" x14ac:dyDescent="0.25">
      <c r="V309" s="398">
        <v>38.33</v>
      </c>
      <c r="W309" s="351">
        <v>4307</v>
      </c>
      <c r="X309" s="352"/>
    </row>
    <row r="310" spans="22:24" ht="15" x14ac:dyDescent="0.25">
      <c r="V310" s="398">
        <v>39</v>
      </c>
      <c r="W310" s="351">
        <v>4308</v>
      </c>
      <c r="X310" s="352"/>
    </row>
    <row r="311" spans="22:24" ht="15" x14ac:dyDescent="0.25">
      <c r="V311" s="398">
        <v>41</v>
      </c>
      <c r="W311" s="351">
        <v>4309</v>
      </c>
      <c r="X311" s="352"/>
    </row>
    <row r="312" spans="22:24" ht="15" x14ac:dyDescent="0.25">
      <c r="V312" s="398">
        <v>42.11</v>
      </c>
      <c r="W312" s="351">
        <v>4310</v>
      </c>
      <c r="X312" s="352"/>
    </row>
    <row r="313" spans="22:24" ht="15" x14ac:dyDescent="0.25">
      <c r="V313" s="398">
        <v>42.12</v>
      </c>
      <c r="W313" s="351">
        <v>4311</v>
      </c>
      <c r="X313" s="352"/>
    </row>
    <row r="314" spans="22:24" ht="15" x14ac:dyDescent="0.25">
      <c r="V314" s="398">
        <v>42.13</v>
      </c>
      <c r="W314" s="351">
        <v>4312</v>
      </c>
      <c r="X314" s="352"/>
    </row>
    <row r="315" spans="22:24" ht="15" x14ac:dyDescent="0.25">
      <c r="V315" s="398">
        <v>42.21</v>
      </c>
      <c r="W315" s="351">
        <v>4313</v>
      </c>
      <c r="X315" s="352"/>
    </row>
    <row r="316" spans="22:24" ht="15" x14ac:dyDescent="0.25">
      <c r="V316" s="398">
        <v>42.22</v>
      </c>
      <c r="W316" s="351">
        <v>4314</v>
      </c>
      <c r="X316" s="352"/>
    </row>
    <row r="317" spans="22:24" ht="15" x14ac:dyDescent="0.25">
      <c r="V317" s="398">
        <v>42.91</v>
      </c>
      <c r="W317" s="351">
        <v>4315</v>
      </c>
      <c r="X317" s="352"/>
    </row>
    <row r="318" spans="22:24" ht="15" x14ac:dyDescent="0.25">
      <c r="V318" s="398">
        <v>42.99</v>
      </c>
      <c r="W318" s="351">
        <v>4316</v>
      </c>
      <c r="X318" s="352"/>
    </row>
    <row r="319" spans="22:24" ht="15" x14ac:dyDescent="0.25">
      <c r="V319" s="398">
        <v>43.11</v>
      </c>
      <c r="W319" s="351">
        <v>4317</v>
      </c>
      <c r="X319" s="352"/>
    </row>
    <row r="320" spans="22:24" ht="15" x14ac:dyDescent="0.25">
      <c r="V320" s="398">
        <v>43.12</v>
      </c>
      <c r="W320" s="351">
        <v>4318</v>
      </c>
      <c r="X320" s="352"/>
    </row>
    <row r="321" spans="22:24" ht="15" x14ac:dyDescent="0.25">
      <c r="V321" s="398">
        <v>43.13</v>
      </c>
      <c r="W321" s="351">
        <v>4319</v>
      </c>
      <c r="X321" s="352"/>
    </row>
    <row r="322" spans="22:24" ht="15" x14ac:dyDescent="0.25">
      <c r="V322" s="398">
        <v>43.21</v>
      </c>
      <c r="W322" s="351">
        <v>4320</v>
      </c>
      <c r="X322" s="352"/>
    </row>
    <row r="323" spans="22:24" ht="15" x14ac:dyDescent="0.25">
      <c r="V323" s="398">
        <v>43.22</v>
      </c>
      <c r="W323" s="351">
        <v>4321</v>
      </c>
      <c r="X323" s="352"/>
    </row>
    <row r="324" spans="22:24" ht="15" x14ac:dyDescent="0.25">
      <c r="V324" s="398">
        <v>43.23</v>
      </c>
      <c r="W324" s="351">
        <v>4322</v>
      </c>
      <c r="X324" s="352"/>
    </row>
    <row r="325" spans="22:24" ht="15" x14ac:dyDescent="0.25">
      <c r="V325" s="398">
        <v>43.24</v>
      </c>
      <c r="W325" s="351">
        <v>4323</v>
      </c>
      <c r="X325" s="352"/>
    </row>
    <row r="326" spans="22:24" ht="15" x14ac:dyDescent="0.25">
      <c r="V326" s="398">
        <v>43.31</v>
      </c>
      <c r="W326" s="351">
        <v>4324</v>
      </c>
      <c r="X326" s="352"/>
    </row>
    <row r="327" spans="22:24" ht="15" x14ac:dyDescent="0.25">
      <c r="V327" s="398">
        <v>43.32</v>
      </c>
      <c r="W327" s="351">
        <v>4325</v>
      </c>
      <c r="X327" s="352"/>
    </row>
    <row r="328" spans="22:24" ht="15" x14ac:dyDescent="0.25">
      <c r="V328" s="398">
        <v>43.33</v>
      </c>
      <c r="W328" s="351">
        <v>4326</v>
      </c>
      <c r="X328" s="352"/>
    </row>
    <row r="329" spans="22:24" ht="15" x14ac:dyDescent="0.25">
      <c r="V329" s="398">
        <v>43.34</v>
      </c>
      <c r="W329" s="351">
        <v>4327</v>
      </c>
      <c r="X329" s="352"/>
    </row>
    <row r="330" spans="22:24" ht="15" x14ac:dyDescent="0.25">
      <c r="V330" s="398">
        <v>43.35</v>
      </c>
      <c r="W330" s="351">
        <v>4328</v>
      </c>
      <c r="X330" s="352"/>
    </row>
    <row r="331" spans="22:24" ht="15" x14ac:dyDescent="0.25">
      <c r="V331" s="398">
        <v>43.41</v>
      </c>
      <c r="W331" s="351">
        <v>4329</v>
      </c>
      <c r="X331" s="352"/>
    </row>
    <row r="332" spans="22:24" ht="15" x14ac:dyDescent="0.25">
      <c r="V332" s="398">
        <v>43.42</v>
      </c>
      <c r="W332" s="351">
        <v>4330</v>
      </c>
      <c r="X332" s="352"/>
    </row>
    <row r="333" spans="22:24" ht="15" x14ac:dyDescent="0.25">
      <c r="V333" s="398">
        <v>43.5</v>
      </c>
      <c r="W333" s="351">
        <v>4331</v>
      </c>
      <c r="X333" s="352"/>
    </row>
    <row r="334" spans="22:24" ht="15" x14ac:dyDescent="0.25">
      <c r="V334" s="398">
        <v>43.6</v>
      </c>
      <c r="W334" s="351">
        <v>4332</v>
      </c>
      <c r="X334" s="352"/>
    </row>
    <row r="335" spans="22:24" ht="15" x14ac:dyDescent="0.25">
      <c r="V335" s="398">
        <v>43.91</v>
      </c>
      <c r="W335" s="351">
        <v>4333</v>
      </c>
      <c r="X335" s="352"/>
    </row>
    <row r="336" spans="22:24" ht="15" x14ac:dyDescent="0.25">
      <c r="V336" s="398">
        <v>43.99</v>
      </c>
      <c r="W336" s="351">
        <v>4334</v>
      </c>
      <c r="X336" s="352"/>
    </row>
    <row r="337" spans="22:24" ht="15" x14ac:dyDescent="0.25">
      <c r="V337" s="398">
        <v>46.11</v>
      </c>
      <c r="W337" s="351">
        <v>4335</v>
      </c>
      <c r="X337" s="352"/>
    </row>
    <row r="338" spans="22:24" ht="15" x14ac:dyDescent="0.25">
      <c r="V338" s="398">
        <v>46.12</v>
      </c>
      <c r="W338" s="351">
        <v>4336</v>
      </c>
      <c r="X338" s="352"/>
    </row>
    <row r="339" spans="22:24" ht="15" x14ac:dyDescent="0.25">
      <c r="V339" s="398">
        <v>46.13</v>
      </c>
      <c r="W339" s="351">
        <v>4337</v>
      </c>
      <c r="X339" s="352"/>
    </row>
    <row r="340" spans="22:24" ht="15" x14ac:dyDescent="0.25">
      <c r="V340" s="398">
        <v>46.14</v>
      </c>
      <c r="W340" s="351">
        <v>4338</v>
      </c>
      <c r="X340" s="352"/>
    </row>
    <row r="341" spans="22:24" ht="15" x14ac:dyDescent="0.25">
      <c r="V341" s="398">
        <v>46.15</v>
      </c>
      <c r="W341" s="351">
        <v>4339</v>
      </c>
      <c r="X341" s="352"/>
    </row>
    <row r="342" spans="22:24" ht="15" x14ac:dyDescent="0.25">
      <c r="V342" s="398">
        <v>46.16</v>
      </c>
      <c r="W342" s="351">
        <v>4340</v>
      </c>
      <c r="X342" s="352"/>
    </row>
    <row r="343" spans="22:24" ht="15" x14ac:dyDescent="0.25">
      <c r="V343" s="398">
        <v>46.17</v>
      </c>
      <c r="W343" s="351">
        <v>4341</v>
      </c>
      <c r="X343" s="352"/>
    </row>
    <row r="344" spans="22:24" ht="15" x14ac:dyDescent="0.25">
      <c r="V344" s="398">
        <v>46.18</v>
      </c>
      <c r="W344" s="351">
        <v>4342</v>
      </c>
      <c r="X344" s="352"/>
    </row>
    <row r="345" spans="22:24" ht="15" x14ac:dyDescent="0.25">
      <c r="V345" s="398">
        <v>46.19</v>
      </c>
      <c r="W345" s="351">
        <v>4343</v>
      </c>
      <c r="X345" s="352"/>
    </row>
    <row r="346" spans="22:24" ht="15" x14ac:dyDescent="0.25">
      <c r="V346" s="398">
        <v>46.21</v>
      </c>
      <c r="W346" s="351">
        <v>4344</v>
      </c>
      <c r="X346" s="352"/>
    </row>
    <row r="347" spans="22:24" ht="15" x14ac:dyDescent="0.25">
      <c r="V347" s="398">
        <v>46.22</v>
      </c>
      <c r="W347" s="351">
        <v>4345</v>
      </c>
      <c r="X347" s="352"/>
    </row>
    <row r="348" spans="22:24" ht="15" x14ac:dyDescent="0.25">
      <c r="V348" s="398">
        <v>46.23</v>
      </c>
      <c r="W348" s="351">
        <v>4346</v>
      </c>
      <c r="X348" s="352"/>
    </row>
    <row r="349" spans="22:24" ht="15" x14ac:dyDescent="0.25">
      <c r="V349" s="398">
        <v>46.24</v>
      </c>
      <c r="W349" s="351">
        <v>4347</v>
      </c>
      <c r="X349" s="352"/>
    </row>
    <row r="350" spans="22:24" ht="15" x14ac:dyDescent="0.25">
      <c r="V350" s="398">
        <v>46.31</v>
      </c>
      <c r="W350" s="351">
        <v>4348</v>
      </c>
      <c r="X350" s="352"/>
    </row>
    <row r="351" spans="22:24" ht="15" x14ac:dyDescent="0.25">
      <c r="V351" s="398">
        <v>46.32</v>
      </c>
      <c r="W351" s="351">
        <v>4349</v>
      </c>
      <c r="X351" s="352"/>
    </row>
    <row r="352" spans="22:24" ht="15" x14ac:dyDescent="0.25">
      <c r="V352" s="398">
        <v>46.33</v>
      </c>
      <c r="W352" s="351">
        <v>4350</v>
      </c>
      <c r="X352" s="352"/>
    </row>
    <row r="353" spans="22:24" ht="15" x14ac:dyDescent="0.25">
      <c r="V353" s="398">
        <v>46.34</v>
      </c>
      <c r="W353" s="351">
        <v>4351</v>
      </c>
      <c r="X353" s="352"/>
    </row>
    <row r="354" spans="22:24" ht="15" x14ac:dyDescent="0.25">
      <c r="V354" s="398">
        <v>46.35</v>
      </c>
      <c r="W354" s="351">
        <v>4352</v>
      </c>
      <c r="X354" s="352"/>
    </row>
    <row r="355" spans="22:24" ht="15" x14ac:dyDescent="0.25">
      <c r="V355" s="398">
        <v>46.36</v>
      </c>
      <c r="W355" s="351">
        <v>4353</v>
      </c>
      <c r="X355" s="352"/>
    </row>
    <row r="356" spans="22:24" ht="15" x14ac:dyDescent="0.25">
      <c r="V356" s="398">
        <v>46.37</v>
      </c>
      <c r="W356" s="351">
        <v>4354</v>
      </c>
      <c r="X356" s="352"/>
    </row>
    <row r="357" spans="22:24" ht="15" x14ac:dyDescent="0.25">
      <c r="V357" s="398">
        <v>46.38</v>
      </c>
      <c r="W357" s="351">
        <v>4355</v>
      </c>
      <c r="X357" s="352"/>
    </row>
    <row r="358" spans="22:24" ht="15" x14ac:dyDescent="0.25">
      <c r="V358" s="398">
        <v>46.39</v>
      </c>
      <c r="W358" s="351">
        <v>4356</v>
      </c>
      <c r="X358" s="352"/>
    </row>
    <row r="359" spans="22:24" ht="15" x14ac:dyDescent="0.25">
      <c r="V359" s="398">
        <v>46.41</v>
      </c>
      <c r="W359" s="351">
        <v>4357</v>
      </c>
      <c r="X359" s="352"/>
    </row>
    <row r="360" spans="22:24" ht="15" x14ac:dyDescent="0.25">
      <c r="V360" s="398">
        <v>46.42</v>
      </c>
      <c r="W360" s="351">
        <v>4358</v>
      </c>
      <c r="X360" s="352"/>
    </row>
    <row r="361" spans="22:24" ht="15" x14ac:dyDescent="0.25">
      <c r="V361" s="398">
        <v>46.43</v>
      </c>
      <c r="W361" s="351">
        <v>4359</v>
      </c>
      <c r="X361" s="352"/>
    </row>
    <row r="362" spans="22:24" ht="15" x14ac:dyDescent="0.25">
      <c r="V362" s="398">
        <v>46.44</v>
      </c>
      <c r="W362" s="351">
        <v>4360</v>
      </c>
      <c r="X362" s="352"/>
    </row>
    <row r="363" spans="22:24" ht="15" x14ac:dyDescent="0.25">
      <c r="V363" s="398">
        <v>46.45</v>
      </c>
      <c r="W363" s="351">
        <v>4361</v>
      </c>
      <c r="X363" s="352"/>
    </row>
    <row r="364" spans="22:24" ht="15" x14ac:dyDescent="0.25">
      <c r="V364" s="398">
        <v>46.46</v>
      </c>
      <c r="W364" s="351">
        <v>4362</v>
      </c>
      <c r="X364" s="352"/>
    </row>
    <row r="365" spans="22:24" ht="15" x14ac:dyDescent="0.25">
      <c r="V365" s="398">
        <v>46.47</v>
      </c>
      <c r="W365" s="351">
        <v>4363</v>
      </c>
      <c r="X365" s="352"/>
    </row>
    <row r="366" spans="22:24" ht="15" x14ac:dyDescent="0.25">
      <c r="V366" s="398">
        <v>46.48</v>
      </c>
      <c r="W366" s="351">
        <v>4364</v>
      </c>
      <c r="X366" s="352"/>
    </row>
    <row r="367" spans="22:24" ht="15" x14ac:dyDescent="0.25">
      <c r="V367" s="398">
        <v>46.49</v>
      </c>
      <c r="W367" s="351">
        <v>4365</v>
      </c>
      <c r="X367" s="352"/>
    </row>
    <row r="368" spans="22:24" ht="15" x14ac:dyDescent="0.25">
      <c r="V368" s="398">
        <v>46.5</v>
      </c>
      <c r="W368" s="351">
        <v>4366</v>
      </c>
      <c r="X368" s="352"/>
    </row>
    <row r="369" spans="22:24" ht="15" x14ac:dyDescent="0.25">
      <c r="V369" s="398">
        <v>46.61</v>
      </c>
      <c r="W369" s="351">
        <v>4367</v>
      </c>
      <c r="X369" s="352"/>
    </row>
    <row r="370" spans="22:24" ht="15" x14ac:dyDescent="0.25">
      <c r="V370" s="398">
        <v>46.62</v>
      </c>
      <c r="W370" s="351">
        <v>4368</v>
      </c>
      <c r="X370" s="352"/>
    </row>
    <row r="371" spans="22:24" ht="15" x14ac:dyDescent="0.25">
      <c r="V371" s="398">
        <v>46.63</v>
      </c>
      <c r="W371" s="351">
        <v>4369</v>
      </c>
      <c r="X371" s="352"/>
    </row>
    <row r="372" spans="22:24" ht="15" x14ac:dyDescent="0.25">
      <c r="V372" s="398">
        <v>46.64</v>
      </c>
      <c r="W372" s="351">
        <v>4370</v>
      </c>
      <c r="X372" s="352"/>
    </row>
    <row r="373" spans="22:24" ht="15" x14ac:dyDescent="0.25">
      <c r="V373" s="398">
        <v>46.71</v>
      </c>
      <c r="W373" s="351">
        <v>4371</v>
      </c>
      <c r="X373" s="352"/>
    </row>
    <row r="374" spans="22:24" ht="15" x14ac:dyDescent="0.25">
      <c r="V374" s="398">
        <v>46.72</v>
      </c>
      <c r="W374" s="351">
        <v>4372</v>
      </c>
      <c r="X374" s="352"/>
    </row>
    <row r="375" spans="22:24" ht="15" x14ac:dyDescent="0.25">
      <c r="V375" s="398">
        <v>46.73</v>
      </c>
      <c r="W375" s="351">
        <v>4373</v>
      </c>
      <c r="X375" s="352"/>
    </row>
    <row r="376" spans="22:24" ht="15" x14ac:dyDescent="0.25">
      <c r="V376" s="398">
        <v>46.81</v>
      </c>
      <c r="W376" s="351">
        <v>4374</v>
      </c>
      <c r="X376" s="352"/>
    </row>
    <row r="377" spans="22:24" ht="15" x14ac:dyDescent="0.25">
      <c r="V377" s="398">
        <v>46.82</v>
      </c>
      <c r="W377" s="351">
        <v>4375</v>
      </c>
      <c r="X377" s="352"/>
    </row>
    <row r="378" spans="22:24" ht="15" x14ac:dyDescent="0.25">
      <c r="V378" s="398">
        <v>46.83</v>
      </c>
      <c r="W378" s="351">
        <v>4376</v>
      </c>
      <c r="X378" s="352"/>
    </row>
    <row r="379" spans="22:24" ht="15" x14ac:dyDescent="0.25">
      <c r="V379" s="398">
        <v>46.84</v>
      </c>
      <c r="W379" s="351">
        <v>4377</v>
      </c>
      <c r="X379" s="352"/>
    </row>
    <row r="380" spans="22:24" ht="15" x14ac:dyDescent="0.25">
      <c r="V380" s="398">
        <v>46.85</v>
      </c>
      <c r="W380" s="351">
        <v>4378</v>
      </c>
      <c r="X380" s="352"/>
    </row>
    <row r="381" spans="22:24" ht="15" x14ac:dyDescent="0.25">
      <c r="V381" s="398">
        <v>46.86</v>
      </c>
      <c r="W381" s="351">
        <v>4379</v>
      </c>
      <c r="X381" s="352"/>
    </row>
    <row r="382" spans="22:24" ht="15" x14ac:dyDescent="0.25">
      <c r="V382" s="398">
        <v>46.87</v>
      </c>
      <c r="W382" s="351">
        <v>4380</v>
      </c>
      <c r="X382" s="352"/>
    </row>
    <row r="383" spans="22:24" ht="15" x14ac:dyDescent="0.25">
      <c r="V383" s="398">
        <v>46.89</v>
      </c>
      <c r="W383" s="351">
        <v>4381</v>
      </c>
      <c r="X383" s="352"/>
    </row>
    <row r="384" spans="22:24" ht="15" x14ac:dyDescent="0.25">
      <c r="V384" s="398">
        <v>46.9</v>
      </c>
      <c r="W384" s="351">
        <v>4382</v>
      </c>
      <c r="X384" s="352"/>
    </row>
    <row r="385" spans="22:24" ht="15" x14ac:dyDescent="0.25">
      <c r="V385" s="398">
        <v>47.11</v>
      </c>
      <c r="W385" s="351">
        <v>4383</v>
      </c>
      <c r="X385" s="352"/>
    </row>
    <row r="386" spans="22:24" ht="15" x14ac:dyDescent="0.25">
      <c r="V386" s="398">
        <v>47.12</v>
      </c>
      <c r="W386" s="351">
        <v>4384</v>
      </c>
      <c r="X386" s="352"/>
    </row>
    <row r="387" spans="22:24" ht="15" x14ac:dyDescent="0.25">
      <c r="V387" s="398">
        <v>47.21</v>
      </c>
      <c r="W387" s="351">
        <v>4385</v>
      </c>
      <c r="X387" s="352"/>
    </row>
    <row r="388" spans="22:24" ht="15" x14ac:dyDescent="0.25">
      <c r="V388" s="398">
        <v>47.22</v>
      </c>
      <c r="W388" s="351">
        <v>4386</v>
      </c>
      <c r="X388" s="352"/>
    </row>
    <row r="389" spans="22:24" ht="15" x14ac:dyDescent="0.25">
      <c r="V389" s="398">
        <v>47.23</v>
      </c>
      <c r="W389" s="351">
        <v>4387</v>
      </c>
      <c r="X389" s="352"/>
    </row>
    <row r="390" spans="22:24" ht="15" x14ac:dyDescent="0.25">
      <c r="V390" s="398">
        <v>47.24</v>
      </c>
      <c r="W390" s="351">
        <v>4388</v>
      </c>
      <c r="X390" s="352"/>
    </row>
    <row r="391" spans="22:24" ht="15" x14ac:dyDescent="0.25">
      <c r="V391" s="398">
        <v>47.25</v>
      </c>
      <c r="W391" s="351">
        <v>4389</v>
      </c>
      <c r="X391" s="352"/>
    </row>
    <row r="392" spans="22:24" ht="15" x14ac:dyDescent="0.25">
      <c r="V392" s="398">
        <v>47.26</v>
      </c>
      <c r="W392" s="351">
        <v>4390</v>
      </c>
      <c r="X392" s="352"/>
    </row>
    <row r="393" spans="22:24" ht="15" x14ac:dyDescent="0.25">
      <c r="V393" s="398">
        <v>47.27</v>
      </c>
      <c r="W393" s="351">
        <v>4391</v>
      </c>
      <c r="X393" s="352"/>
    </row>
    <row r="394" spans="22:24" ht="15" x14ac:dyDescent="0.25">
      <c r="V394" s="398">
        <v>47.3</v>
      </c>
      <c r="W394" s="351">
        <v>4392</v>
      </c>
      <c r="X394" s="352"/>
    </row>
    <row r="395" spans="22:24" ht="15" x14ac:dyDescent="0.25">
      <c r="V395" s="398">
        <v>47.4</v>
      </c>
      <c r="W395" s="351">
        <v>4393</v>
      </c>
      <c r="X395" s="352"/>
    </row>
    <row r="396" spans="22:24" ht="15" x14ac:dyDescent="0.25">
      <c r="V396" s="398">
        <v>47.51</v>
      </c>
      <c r="W396" s="351">
        <v>4394</v>
      </c>
      <c r="X396" s="352"/>
    </row>
    <row r="397" spans="22:24" ht="15" x14ac:dyDescent="0.25">
      <c r="V397" s="398">
        <v>47.52</v>
      </c>
      <c r="W397" s="351">
        <v>4395</v>
      </c>
      <c r="X397" s="352"/>
    </row>
    <row r="398" spans="22:24" ht="15" x14ac:dyDescent="0.25">
      <c r="V398" s="398">
        <v>47.53</v>
      </c>
      <c r="W398" s="351">
        <v>4396</v>
      </c>
      <c r="X398" s="352"/>
    </row>
    <row r="399" spans="22:24" ht="15" x14ac:dyDescent="0.25">
      <c r="V399" s="398">
        <v>47.54</v>
      </c>
      <c r="W399" s="351">
        <v>4397</v>
      </c>
      <c r="X399" s="352"/>
    </row>
    <row r="400" spans="22:24" ht="15" x14ac:dyDescent="0.25">
      <c r="V400" s="398">
        <v>47.55</v>
      </c>
      <c r="W400" s="351">
        <v>4398</v>
      </c>
      <c r="X400" s="352"/>
    </row>
    <row r="401" spans="22:24" ht="15" x14ac:dyDescent="0.25">
      <c r="V401" s="398">
        <v>47.61</v>
      </c>
      <c r="W401" s="351">
        <v>4399</v>
      </c>
      <c r="X401" s="352"/>
    </row>
    <row r="402" spans="22:24" ht="15" x14ac:dyDescent="0.25">
      <c r="V402" s="398">
        <v>47.62</v>
      </c>
      <c r="W402" s="351">
        <v>4400</v>
      </c>
      <c r="X402" s="352"/>
    </row>
    <row r="403" spans="22:24" ht="15" x14ac:dyDescent="0.25">
      <c r="V403" s="398">
        <v>47.63</v>
      </c>
      <c r="W403" s="351">
        <v>4401</v>
      </c>
      <c r="X403" s="352"/>
    </row>
    <row r="404" spans="22:24" ht="15" x14ac:dyDescent="0.25">
      <c r="V404" s="398">
        <v>47.64</v>
      </c>
      <c r="W404" s="351">
        <v>4402</v>
      </c>
      <c r="X404" s="352"/>
    </row>
    <row r="405" spans="22:24" ht="15" x14ac:dyDescent="0.25">
      <c r="V405" s="398">
        <v>47.69</v>
      </c>
      <c r="W405" s="351">
        <v>4403</v>
      </c>
      <c r="X405" s="352"/>
    </row>
    <row r="406" spans="22:24" ht="15" x14ac:dyDescent="0.25">
      <c r="V406" s="398">
        <v>47.71</v>
      </c>
      <c r="W406" s="351">
        <v>4404</v>
      </c>
      <c r="X406" s="352"/>
    </row>
    <row r="407" spans="22:24" ht="15" x14ac:dyDescent="0.25">
      <c r="V407" s="398">
        <v>47.72</v>
      </c>
      <c r="W407" s="351">
        <v>4405</v>
      </c>
      <c r="X407" s="352"/>
    </row>
    <row r="408" spans="22:24" ht="15" x14ac:dyDescent="0.25">
      <c r="V408" s="398">
        <v>47.73</v>
      </c>
      <c r="W408" s="351">
        <v>4406</v>
      </c>
      <c r="X408" s="352"/>
    </row>
    <row r="409" spans="22:24" ht="15" x14ac:dyDescent="0.25">
      <c r="V409" s="398">
        <v>47.74</v>
      </c>
      <c r="W409" s="351">
        <v>4407</v>
      </c>
      <c r="X409" s="352"/>
    </row>
    <row r="410" spans="22:24" ht="15" x14ac:dyDescent="0.25">
      <c r="V410" s="398">
        <v>47.75</v>
      </c>
      <c r="W410" s="351">
        <v>4408</v>
      </c>
      <c r="X410" s="352"/>
    </row>
    <row r="411" spans="22:24" ht="15" x14ac:dyDescent="0.25">
      <c r="V411" s="398">
        <v>47.76</v>
      </c>
      <c r="W411" s="351">
        <v>4409</v>
      </c>
      <c r="X411" s="352"/>
    </row>
    <row r="412" spans="22:24" ht="15" x14ac:dyDescent="0.25">
      <c r="V412" s="398">
        <v>47.77</v>
      </c>
      <c r="W412" s="351">
        <v>4410</v>
      </c>
      <c r="X412" s="352"/>
    </row>
    <row r="413" spans="22:24" ht="15" x14ac:dyDescent="0.25">
      <c r="V413" s="398">
        <v>47.78</v>
      </c>
      <c r="W413" s="351">
        <v>4411</v>
      </c>
      <c r="X413" s="352"/>
    </row>
    <row r="414" spans="22:24" ht="15" x14ac:dyDescent="0.25">
      <c r="V414" s="398">
        <v>47.79</v>
      </c>
      <c r="W414" s="351">
        <v>4412</v>
      </c>
      <c r="X414" s="352"/>
    </row>
    <row r="415" spans="22:24" ht="15" x14ac:dyDescent="0.25">
      <c r="V415" s="398">
        <v>47.81</v>
      </c>
      <c r="W415" s="351">
        <v>4413</v>
      </c>
      <c r="X415" s="352"/>
    </row>
    <row r="416" spans="22:24" ht="15" x14ac:dyDescent="0.25">
      <c r="V416" s="398">
        <v>47.82</v>
      </c>
      <c r="W416" s="351">
        <v>4414</v>
      </c>
      <c r="X416" s="352"/>
    </row>
    <row r="417" spans="22:24" ht="15" x14ac:dyDescent="0.25">
      <c r="V417" s="398">
        <v>47.83</v>
      </c>
      <c r="W417" s="351">
        <v>4415</v>
      </c>
      <c r="X417" s="352"/>
    </row>
    <row r="418" spans="22:24" ht="15" x14ac:dyDescent="0.25">
      <c r="V418" s="398">
        <v>47.91</v>
      </c>
      <c r="W418" s="351">
        <v>4416</v>
      </c>
      <c r="X418" s="352"/>
    </row>
    <row r="419" spans="22:24" ht="15" x14ac:dyDescent="0.25">
      <c r="V419" s="398">
        <v>47.92</v>
      </c>
      <c r="W419" s="351">
        <v>4417</v>
      </c>
      <c r="X419" s="352"/>
    </row>
    <row r="420" spans="22:24" ht="15" x14ac:dyDescent="0.25">
      <c r="V420" s="398">
        <v>49.11</v>
      </c>
      <c r="W420" s="351">
        <v>4418</v>
      </c>
      <c r="X420" s="352"/>
    </row>
    <row r="421" spans="22:24" ht="15" x14ac:dyDescent="0.25">
      <c r="V421" s="398">
        <v>49.12</v>
      </c>
      <c r="W421" s="351">
        <v>4419</v>
      </c>
      <c r="X421" s="352"/>
    </row>
    <row r="422" spans="22:24" ht="15" x14ac:dyDescent="0.25">
      <c r="V422" s="398">
        <v>49.2</v>
      </c>
      <c r="W422" s="351">
        <v>4420</v>
      </c>
      <c r="X422" s="352"/>
    </row>
    <row r="423" spans="22:24" ht="15" x14ac:dyDescent="0.25">
      <c r="V423" s="398">
        <v>49.31</v>
      </c>
      <c r="W423" s="351">
        <v>4421</v>
      </c>
      <c r="X423" s="352"/>
    </row>
    <row r="424" spans="22:24" ht="15" x14ac:dyDescent="0.25">
      <c r="V424" s="398">
        <v>49.32</v>
      </c>
      <c r="W424" s="351">
        <v>4422</v>
      </c>
      <c r="X424" s="352"/>
    </row>
    <row r="425" spans="22:24" ht="15" x14ac:dyDescent="0.25">
      <c r="V425" s="398">
        <v>49.33</v>
      </c>
      <c r="W425" s="351">
        <v>4423</v>
      </c>
      <c r="X425" s="352"/>
    </row>
    <row r="426" spans="22:24" ht="15" x14ac:dyDescent="0.25">
      <c r="V426" s="398">
        <v>49.34</v>
      </c>
      <c r="W426" s="351">
        <v>4424</v>
      </c>
      <c r="X426" s="352"/>
    </row>
    <row r="427" spans="22:24" ht="15" x14ac:dyDescent="0.25">
      <c r="V427" s="398">
        <v>49.39</v>
      </c>
      <c r="W427" s="351">
        <v>4425</v>
      </c>
      <c r="X427" s="352"/>
    </row>
    <row r="428" spans="22:24" ht="15" x14ac:dyDescent="0.25">
      <c r="V428" s="398">
        <v>49.41</v>
      </c>
      <c r="W428" s="351">
        <v>4426</v>
      </c>
      <c r="X428" s="352"/>
    </row>
    <row r="429" spans="22:24" ht="15" x14ac:dyDescent="0.25">
      <c r="V429" s="398">
        <v>49.42</v>
      </c>
      <c r="W429" s="351">
        <v>4427</v>
      </c>
      <c r="X429" s="352"/>
    </row>
    <row r="430" spans="22:24" ht="15" x14ac:dyDescent="0.25">
      <c r="V430" s="398">
        <v>49.5</v>
      </c>
      <c r="W430" s="351">
        <v>4428</v>
      </c>
      <c r="X430" s="352"/>
    </row>
    <row r="431" spans="22:24" ht="15" x14ac:dyDescent="0.25">
      <c r="V431" s="398">
        <v>50.1</v>
      </c>
      <c r="W431" s="351">
        <v>4429</v>
      </c>
      <c r="X431" s="352"/>
    </row>
    <row r="432" spans="22:24" ht="15" x14ac:dyDescent="0.25">
      <c r="V432" s="398">
        <v>50.2</v>
      </c>
      <c r="W432" s="351">
        <v>4430</v>
      </c>
      <c r="X432" s="352"/>
    </row>
    <row r="433" spans="22:24" ht="15" x14ac:dyDescent="0.25">
      <c r="V433" s="398">
        <v>50.3</v>
      </c>
      <c r="W433" s="351">
        <v>4431</v>
      </c>
      <c r="X433" s="352"/>
    </row>
    <row r="434" spans="22:24" ht="15" x14ac:dyDescent="0.25">
      <c r="V434" s="398">
        <v>50.4</v>
      </c>
      <c r="W434" s="351">
        <v>4432</v>
      </c>
      <c r="X434" s="352"/>
    </row>
    <row r="435" spans="22:24" ht="15" x14ac:dyDescent="0.25">
      <c r="V435" s="398">
        <v>51.1</v>
      </c>
      <c r="W435" s="351">
        <v>4433</v>
      </c>
      <c r="X435" s="352"/>
    </row>
    <row r="436" spans="22:24" ht="15" x14ac:dyDescent="0.25">
      <c r="V436" s="398">
        <v>51.21</v>
      </c>
      <c r="W436" s="351">
        <v>4434</v>
      </c>
      <c r="X436" s="352"/>
    </row>
    <row r="437" spans="22:24" ht="15" x14ac:dyDescent="0.25">
      <c r="V437" s="398">
        <v>51.22</v>
      </c>
      <c r="W437" s="351">
        <v>4435</v>
      </c>
      <c r="X437" s="352"/>
    </row>
    <row r="438" spans="22:24" ht="15" x14ac:dyDescent="0.25">
      <c r="V438" s="398">
        <v>52.1</v>
      </c>
      <c r="W438" s="351">
        <v>4436</v>
      </c>
      <c r="X438" s="352"/>
    </row>
    <row r="439" spans="22:24" ht="15" x14ac:dyDescent="0.25">
      <c r="V439" s="398">
        <v>52.21</v>
      </c>
      <c r="W439" s="351">
        <v>4437</v>
      </c>
      <c r="X439" s="352"/>
    </row>
    <row r="440" spans="22:24" ht="15" x14ac:dyDescent="0.25">
      <c r="V440" s="398">
        <v>52.22</v>
      </c>
      <c r="W440" s="351">
        <v>4438</v>
      </c>
      <c r="X440" s="352"/>
    </row>
    <row r="441" spans="22:24" ht="15" x14ac:dyDescent="0.25">
      <c r="V441" s="398">
        <v>52.23</v>
      </c>
      <c r="W441" s="351">
        <v>4439</v>
      </c>
      <c r="X441" s="352"/>
    </row>
    <row r="442" spans="22:24" ht="15" x14ac:dyDescent="0.25">
      <c r="V442" s="398">
        <v>52.24</v>
      </c>
      <c r="W442" s="351">
        <v>4440</v>
      </c>
      <c r="X442" s="352"/>
    </row>
    <row r="443" spans="22:24" ht="15" x14ac:dyDescent="0.25">
      <c r="V443" s="398">
        <v>52.25</v>
      </c>
      <c r="W443" s="351">
        <v>4441</v>
      </c>
      <c r="X443" s="352"/>
    </row>
    <row r="444" spans="22:24" ht="15" x14ac:dyDescent="0.25">
      <c r="V444" s="398">
        <v>52.26</v>
      </c>
      <c r="W444" s="351">
        <v>4442</v>
      </c>
      <c r="X444" s="352"/>
    </row>
    <row r="445" spans="22:24" ht="15" x14ac:dyDescent="0.25">
      <c r="V445" s="398">
        <v>52.31</v>
      </c>
      <c r="W445" s="351">
        <v>4443</v>
      </c>
      <c r="X445" s="352"/>
    </row>
    <row r="446" spans="22:24" ht="15" x14ac:dyDescent="0.25">
      <c r="V446" s="398">
        <v>52.32</v>
      </c>
      <c r="W446" s="351">
        <v>4444</v>
      </c>
      <c r="X446" s="352"/>
    </row>
    <row r="447" spans="22:24" ht="15" x14ac:dyDescent="0.25">
      <c r="V447" s="398">
        <v>53.1</v>
      </c>
      <c r="W447" s="351">
        <v>4445</v>
      </c>
      <c r="X447" s="352"/>
    </row>
    <row r="448" spans="22:24" ht="15" x14ac:dyDescent="0.25">
      <c r="V448" s="398">
        <v>53.2</v>
      </c>
      <c r="W448" s="351">
        <v>4446</v>
      </c>
      <c r="X448" s="352"/>
    </row>
    <row r="449" spans="22:24" ht="15" x14ac:dyDescent="0.25">
      <c r="V449" s="398">
        <v>53.3</v>
      </c>
      <c r="W449" s="351">
        <v>4447</v>
      </c>
      <c r="X449" s="352"/>
    </row>
    <row r="450" spans="22:24" ht="15" x14ac:dyDescent="0.25">
      <c r="V450" s="398">
        <v>55.1</v>
      </c>
      <c r="W450" s="351">
        <v>4448</v>
      </c>
      <c r="X450" s="352"/>
    </row>
    <row r="451" spans="22:24" ht="15" x14ac:dyDescent="0.25">
      <c r="V451" s="398">
        <v>55.2</v>
      </c>
      <c r="W451" s="351">
        <v>4449</v>
      </c>
      <c r="X451" s="352"/>
    </row>
    <row r="452" spans="22:24" ht="15" x14ac:dyDescent="0.25">
      <c r="V452" s="398">
        <v>55.3</v>
      </c>
      <c r="W452" s="351">
        <v>4450</v>
      </c>
      <c r="X452" s="352"/>
    </row>
    <row r="453" spans="22:24" ht="15" x14ac:dyDescent="0.25">
      <c r="V453" s="398">
        <v>55.4</v>
      </c>
      <c r="W453" s="351">
        <v>4451</v>
      </c>
      <c r="X453" s="352"/>
    </row>
    <row r="454" spans="22:24" ht="15" x14ac:dyDescent="0.25">
      <c r="V454" s="398">
        <v>55.9</v>
      </c>
      <c r="W454" s="351">
        <v>4452</v>
      </c>
      <c r="X454" s="352"/>
    </row>
    <row r="455" spans="22:24" ht="15" x14ac:dyDescent="0.25">
      <c r="V455" s="398">
        <v>56.11</v>
      </c>
      <c r="W455" s="351">
        <v>4453</v>
      </c>
      <c r="X455" s="352"/>
    </row>
    <row r="456" spans="22:24" ht="15" x14ac:dyDescent="0.25">
      <c r="V456" s="398">
        <v>56.12</v>
      </c>
      <c r="W456" s="351">
        <v>4454</v>
      </c>
      <c r="X456" s="352"/>
    </row>
    <row r="457" spans="22:24" ht="15" x14ac:dyDescent="0.25">
      <c r="V457" s="398">
        <v>56.21</v>
      </c>
      <c r="W457" s="351">
        <v>4455</v>
      </c>
      <c r="X457" s="352"/>
    </row>
    <row r="458" spans="22:24" ht="15" x14ac:dyDescent="0.25">
      <c r="V458" s="398">
        <v>56.22</v>
      </c>
      <c r="W458" s="351">
        <v>4456</v>
      </c>
      <c r="X458" s="352"/>
    </row>
    <row r="459" spans="22:24" ht="15" x14ac:dyDescent="0.25">
      <c r="V459" s="398">
        <v>56.3</v>
      </c>
      <c r="W459" s="351">
        <v>4457</v>
      </c>
      <c r="X459" s="352"/>
    </row>
    <row r="460" spans="22:24" ht="15" x14ac:dyDescent="0.25">
      <c r="V460" s="398">
        <v>56.4</v>
      </c>
      <c r="W460" s="351">
        <v>4458</v>
      </c>
      <c r="X460" s="352"/>
    </row>
    <row r="461" spans="22:24" ht="15" x14ac:dyDescent="0.25">
      <c r="V461" s="398">
        <v>58.11</v>
      </c>
      <c r="W461" s="351">
        <v>4459</v>
      </c>
      <c r="X461" s="352"/>
    </row>
    <row r="462" spans="22:24" ht="15" x14ac:dyDescent="0.25">
      <c r="V462" s="398">
        <v>58.12</v>
      </c>
      <c r="W462" s="351">
        <v>4460</v>
      </c>
      <c r="X462" s="352"/>
    </row>
    <row r="463" spans="22:24" ht="15" x14ac:dyDescent="0.25">
      <c r="V463" s="398">
        <v>58.13</v>
      </c>
      <c r="W463" s="351">
        <v>4461</v>
      </c>
      <c r="X463" s="352"/>
    </row>
    <row r="464" spans="22:24" ht="15" x14ac:dyDescent="0.25">
      <c r="V464" s="398">
        <v>58.19</v>
      </c>
      <c r="W464" s="351">
        <v>4462</v>
      </c>
      <c r="X464" s="352"/>
    </row>
    <row r="465" spans="22:24" ht="15" x14ac:dyDescent="0.25">
      <c r="V465" s="398">
        <v>58.21</v>
      </c>
      <c r="W465" s="351">
        <v>4463</v>
      </c>
      <c r="X465" s="352"/>
    </row>
    <row r="466" spans="22:24" ht="15" x14ac:dyDescent="0.25">
      <c r="V466" s="398">
        <v>58.29</v>
      </c>
      <c r="W466" s="351">
        <v>4464</v>
      </c>
      <c r="X466" s="352"/>
    </row>
    <row r="467" spans="22:24" ht="15" x14ac:dyDescent="0.25">
      <c r="V467" s="398">
        <v>59.11</v>
      </c>
      <c r="W467" s="351">
        <v>4465</v>
      </c>
      <c r="X467" s="352"/>
    </row>
    <row r="468" spans="22:24" ht="15" x14ac:dyDescent="0.25">
      <c r="V468" s="398">
        <v>59.12</v>
      </c>
      <c r="W468" s="351">
        <v>4466</v>
      </c>
      <c r="X468" s="352"/>
    </row>
    <row r="469" spans="22:24" ht="15" x14ac:dyDescent="0.25">
      <c r="V469" s="398">
        <v>59.13</v>
      </c>
      <c r="W469" s="351">
        <v>4467</v>
      </c>
      <c r="X469" s="352"/>
    </row>
    <row r="470" spans="22:24" ht="15" x14ac:dyDescent="0.25">
      <c r="V470" s="398">
        <v>59.14</v>
      </c>
      <c r="W470" s="351">
        <v>4468</v>
      </c>
      <c r="X470" s="352"/>
    </row>
    <row r="471" spans="22:24" ht="15" x14ac:dyDescent="0.25">
      <c r="V471" s="398">
        <v>59.2</v>
      </c>
      <c r="W471" s="351">
        <v>4469</v>
      </c>
      <c r="X471" s="352"/>
    </row>
    <row r="472" spans="22:24" ht="15" x14ac:dyDescent="0.25">
      <c r="V472" s="398">
        <v>60.1</v>
      </c>
      <c r="W472" s="351">
        <v>4470</v>
      </c>
      <c r="X472" s="352"/>
    </row>
    <row r="473" spans="22:24" ht="15" x14ac:dyDescent="0.25">
      <c r="V473" s="398">
        <v>60.2</v>
      </c>
      <c r="W473" s="351">
        <v>4471</v>
      </c>
      <c r="X473" s="352"/>
    </row>
    <row r="474" spans="22:24" ht="15" x14ac:dyDescent="0.25">
      <c r="V474" s="398">
        <v>60.31</v>
      </c>
      <c r="W474" s="351">
        <v>4472</v>
      </c>
      <c r="X474" s="352"/>
    </row>
    <row r="475" spans="22:24" ht="15" x14ac:dyDescent="0.25">
      <c r="V475" s="398">
        <v>60.39</v>
      </c>
      <c r="W475" s="351">
        <v>4473</v>
      </c>
      <c r="X475" s="352"/>
    </row>
    <row r="476" spans="22:24" ht="15" x14ac:dyDescent="0.25">
      <c r="V476" s="398">
        <v>61.1</v>
      </c>
      <c r="W476" s="351">
        <v>4474</v>
      </c>
      <c r="X476" s="352"/>
    </row>
    <row r="477" spans="22:24" ht="15" x14ac:dyDescent="0.25">
      <c r="V477" s="398">
        <v>61.2</v>
      </c>
      <c r="W477" s="351">
        <v>4475</v>
      </c>
      <c r="X477" s="352"/>
    </row>
    <row r="478" spans="22:24" ht="15" x14ac:dyDescent="0.25">
      <c r="V478" s="398">
        <v>61.9</v>
      </c>
      <c r="W478" s="351">
        <v>4476</v>
      </c>
      <c r="X478" s="352"/>
    </row>
    <row r="479" spans="22:24" ht="15" x14ac:dyDescent="0.25">
      <c r="V479" s="398">
        <v>62.1</v>
      </c>
      <c r="W479" s="351">
        <v>4477</v>
      </c>
      <c r="X479" s="352"/>
    </row>
    <row r="480" spans="22:24" ht="15" x14ac:dyDescent="0.25">
      <c r="V480" s="398">
        <v>62.2</v>
      </c>
      <c r="W480" s="351">
        <v>4478</v>
      </c>
      <c r="X480" s="352"/>
    </row>
    <row r="481" spans="22:24" ht="15" x14ac:dyDescent="0.25">
      <c r="V481" s="398">
        <v>62.9</v>
      </c>
      <c r="W481" s="351">
        <v>4479</v>
      </c>
      <c r="X481" s="352"/>
    </row>
    <row r="482" spans="22:24" ht="15" x14ac:dyDescent="0.25">
      <c r="V482" s="398">
        <v>63.1</v>
      </c>
      <c r="W482" s="351">
        <v>4480</v>
      </c>
      <c r="X482" s="352"/>
    </row>
    <row r="483" spans="22:24" ht="15" x14ac:dyDescent="0.25">
      <c r="V483" s="398">
        <v>63.91</v>
      </c>
      <c r="W483" s="351">
        <v>4481</v>
      </c>
      <c r="X483" s="352"/>
    </row>
    <row r="484" spans="22:24" ht="15" x14ac:dyDescent="0.25">
      <c r="V484" s="398">
        <v>63.92</v>
      </c>
      <c r="W484" s="351">
        <v>4482</v>
      </c>
      <c r="X484" s="352"/>
    </row>
    <row r="485" spans="22:24" ht="15" x14ac:dyDescent="0.25">
      <c r="V485" s="398">
        <v>64.11</v>
      </c>
      <c r="W485" s="351">
        <v>4483</v>
      </c>
      <c r="X485" s="352"/>
    </row>
    <row r="486" spans="22:24" ht="15" x14ac:dyDescent="0.25">
      <c r="V486" s="398">
        <v>64.19</v>
      </c>
      <c r="W486" s="351">
        <v>4484</v>
      </c>
      <c r="X486" s="352"/>
    </row>
    <row r="487" spans="22:24" ht="15" x14ac:dyDescent="0.25">
      <c r="V487" s="398">
        <v>64.209999999999994</v>
      </c>
      <c r="W487" s="351">
        <v>4485</v>
      </c>
      <c r="X487" s="352"/>
    </row>
    <row r="488" spans="22:24" ht="15" x14ac:dyDescent="0.25">
      <c r="V488" s="398">
        <v>64.22</v>
      </c>
      <c r="W488" s="351">
        <v>4486</v>
      </c>
      <c r="X488" s="352"/>
    </row>
    <row r="489" spans="22:24" ht="15" x14ac:dyDescent="0.25">
      <c r="V489" s="398">
        <v>64.31</v>
      </c>
      <c r="W489" s="351">
        <v>4487</v>
      </c>
      <c r="X489" s="352"/>
    </row>
    <row r="490" spans="22:24" ht="15" x14ac:dyDescent="0.25">
      <c r="V490" s="398">
        <v>64.319999999999993</v>
      </c>
      <c r="W490" s="351">
        <v>4488</v>
      </c>
      <c r="X490" s="352"/>
    </row>
    <row r="491" spans="22:24" ht="15" x14ac:dyDescent="0.25">
      <c r="V491" s="398">
        <v>64.91</v>
      </c>
      <c r="W491" s="351">
        <v>4489</v>
      </c>
      <c r="X491" s="352"/>
    </row>
    <row r="492" spans="22:24" ht="15" x14ac:dyDescent="0.25">
      <c r="V492" s="398">
        <v>64.92</v>
      </c>
      <c r="W492" s="351">
        <v>4490</v>
      </c>
      <c r="X492" s="352"/>
    </row>
    <row r="493" spans="22:24" ht="15" x14ac:dyDescent="0.25">
      <c r="V493" s="398">
        <v>64.989999999999995</v>
      </c>
      <c r="W493" s="351">
        <v>4491</v>
      </c>
      <c r="X493" s="352"/>
    </row>
    <row r="494" spans="22:24" ht="15" x14ac:dyDescent="0.25">
      <c r="V494" s="398">
        <v>65.11</v>
      </c>
      <c r="W494" s="351">
        <v>4492</v>
      </c>
      <c r="X494" s="352"/>
    </row>
    <row r="495" spans="22:24" ht="15" x14ac:dyDescent="0.25">
      <c r="V495" s="398">
        <v>65.12</v>
      </c>
      <c r="W495" s="351">
        <v>4493</v>
      </c>
      <c r="X495" s="352"/>
    </row>
    <row r="496" spans="22:24" ht="15" x14ac:dyDescent="0.25">
      <c r="V496" s="398">
        <v>65.2</v>
      </c>
      <c r="W496" s="351">
        <v>4494</v>
      </c>
      <c r="X496" s="352"/>
    </row>
    <row r="497" spans="22:24" ht="15" x14ac:dyDescent="0.25">
      <c r="V497" s="398">
        <v>65.3</v>
      </c>
      <c r="W497" s="351">
        <v>4495</v>
      </c>
      <c r="X497" s="352"/>
    </row>
    <row r="498" spans="22:24" ht="15" x14ac:dyDescent="0.25">
      <c r="V498" s="398">
        <v>66.11</v>
      </c>
      <c r="W498" s="351">
        <v>4496</v>
      </c>
      <c r="X498" s="352"/>
    </row>
    <row r="499" spans="22:24" ht="15" x14ac:dyDescent="0.25">
      <c r="V499" s="398">
        <v>66.12</v>
      </c>
      <c r="W499" s="351">
        <v>4497</v>
      </c>
      <c r="X499" s="352"/>
    </row>
    <row r="500" spans="22:24" ht="15" x14ac:dyDescent="0.25">
      <c r="V500" s="398">
        <v>66.19</v>
      </c>
      <c r="W500" s="351">
        <v>4498</v>
      </c>
      <c r="X500" s="352"/>
    </row>
    <row r="501" spans="22:24" ht="15" x14ac:dyDescent="0.25">
      <c r="V501" s="398">
        <v>66.209999999999994</v>
      </c>
      <c r="W501" s="351">
        <v>4499</v>
      </c>
      <c r="X501" s="352"/>
    </row>
    <row r="502" spans="22:24" ht="15" x14ac:dyDescent="0.25">
      <c r="V502" s="398">
        <v>66.22</v>
      </c>
      <c r="W502" s="351">
        <v>4500</v>
      </c>
      <c r="X502" s="352"/>
    </row>
    <row r="503" spans="22:24" ht="15" x14ac:dyDescent="0.25">
      <c r="V503" s="398">
        <v>66.290000000000006</v>
      </c>
      <c r="W503" s="351">
        <v>4501</v>
      </c>
      <c r="X503" s="352"/>
    </row>
    <row r="504" spans="22:24" ht="15" x14ac:dyDescent="0.25">
      <c r="V504" s="398">
        <v>66.3</v>
      </c>
      <c r="W504" s="351">
        <v>4502</v>
      </c>
      <c r="X504" s="352"/>
    </row>
    <row r="505" spans="22:24" ht="15" x14ac:dyDescent="0.25">
      <c r="V505" s="398">
        <v>68.11</v>
      </c>
      <c r="W505" s="351">
        <v>4503</v>
      </c>
      <c r="X505" s="352"/>
    </row>
    <row r="506" spans="22:24" ht="15" x14ac:dyDescent="0.25">
      <c r="V506" s="398">
        <v>68.12</v>
      </c>
      <c r="W506" s="351">
        <v>4504</v>
      </c>
      <c r="X506" s="352"/>
    </row>
    <row r="507" spans="22:24" ht="15" x14ac:dyDescent="0.25">
      <c r="V507" s="398">
        <v>68.2</v>
      </c>
      <c r="W507" s="351">
        <v>4505</v>
      </c>
      <c r="X507" s="352"/>
    </row>
    <row r="508" spans="22:24" ht="15" x14ac:dyDescent="0.25">
      <c r="V508" s="398">
        <v>68.31</v>
      </c>
      <c r="W508" s="351">
        <v>4506</v>
      </c>
      <c r="X508" s="352"/>
    </row>
    <row r="509" spans="22:24" ht="15" x14ac:dyDescent="0.25">
      <c r="V509" s="398">
        <v>68.319999999999993</v>
      </c>
      <c r="W509" s="351">
        <v>4507</v>
      </c>
      <c r="X509" s="352"/>
    </row>
    <row r="510" spans="22:24" ht="15" x14ac:dyDescent="0.25">
      <c r="V510" s="398">
        <v>69.100999999999999</v>
      </c>
      <c r="W510" s="351">
        <v>4508</v>
      </c>
      <c r="X510" s="352"/>
    </row>
    <row r="511" spans="22:24" ht="15" x14ac:dyDescent="0.25">
      <c r="V511" s="398">
        <v>69.102000000000004</v>
      </c>
      <c r="W511" s="351">
        <v>4509</v>
      </c>
      <c r="X511" s="352"/>
    </row>
    <row r="512" spans="22:24" ht="15" x14ac:dyDescent="0.25">
      <c r="V512" s="398">
        <v>69.102999999999994</v>
      </c>
      <c r="W512" s="351">
        <v>4510</v>
      </c>
      <c r="X512" s="352"/>
    </row>
    <row r="513" spans="22:24" ht="15" x14ac:dyDescent="0.25">
      <c r="V513" s="398">
        <v>69.103999999999999</v>
      </c>
      <c r="W513" s="351">
        <v>4511</v>
      </c>
      <c r="X513" s="352"/>
    </row>
    <row r="514" spans="22:24" ht="15" x14ac:dyDescent="0.25">
      <c r="V514" s="398">
        <v>69.2</v>
      </c>
      <c r="W514" s="351">
        <v>4512</v>
      </c>
      <c r="X514" s="352"/>
    </row>
    <row r="515" spans="22:24" ht="15" x14ac:dyDescent="0.25">
      <c r="V515" s="398">
        <v>70.099999999999994</v>
      </c>
      <c r="W515" s="351">
        <v>4513</v>
      </c>
      <c r="X515" s="352"/>
    </row>
    <row r="516" spans="22:24" ht="15" x14ac:dyDescent="0.25">
      <c r="V516" s="398">
        <v>70.2</v>
      </c>
      <c r="W516" s="351">
        <v>4514</v>
      </c>
      <c r="X516" s="352"/>
    </row>
    <row r="517" spans="22:24" ht="15" x14ac:dyDescent="0.25">
      <c r="V517" s="398">
        <v>71.11</v>
      </c>
      <c r="W517" s="351">
        <v>4515</v>
      </c>
      <c r="X517" s="352"/>
    </row>
    <row r="518" spans="22:24" ht="15" x14ac:dyDescent="0.25">
      <c r="V518" s="398">
        <v>71.12</v>
      </c>
      <c r="W518" s="351">
        <v>4516</v>
      </c>
      <c r="X518" s="352"/>
    </row>
    <row r="519" spans="22:24" ht="15" x14ac:dyDescent="0.25">
      <c r="V519" s="398">
        <v>71.2</v>
      </c>
      <c r="W519" s="351">
        <v>4517</v>
      </c>
      <c r="X519" s="352"/>
    </row>
    <row r="520" spans="22:24" ht="15" x14ac:dyDescent="0.25">
      <c r="V520" s="398">
        <v>72.099999999999994</v>
      </c>
      <c r="W520" s="351">
        <v>4518</v>
      </c>
      <c r="X520" s="352"/>
    </row>
    <row r="521" spans="22:24" ht="15" x14ac:dyDescent="0.25">
      <c r="V521" s="398">
        <v>72.2</v>
      </c>
      <c r="W521" s="351">
        <v>4519</v>
      </c>
      <c r="X521" s="352"/>
    </row>
    <row r="522" spans="22:24" ht="15" x14ac:dyDescent="0.25">
      <c r="V522" s="398">
        <v>73.11</v>
      </c>
      <c r="W522" s="351">
        <v>4520</v>
      </c>
      <c r="X522" s="352"/>
    </row>
    <row r="523" spans="22:24" ht="15" x14ac:dyDescent="0.25">
      <c r="V523" s="398">
        <v>73.12</v>
      </c>
      <c r="W523" s="351">
        <v>4521</v>
      </c>
      <c r="X523" s="352"/>
    </row>
    <row r="524" spans="22:24" ht="15" x14ac:dyDescent="0.25">
      <c r="V524" s="398">
        <v>73.2</v>
      </c>
      <c r="W524" s="351">
        <v>4522</v>
      </c>
      <c r="X524" s="352"/>
    </row>
    <row r="525" spans="22:24" ht="15" x14ac:dyDescent="0.25">
      <c r="V525" s="398">
        <v>73.3</v>
      </c>
      <c r="W525" s="351">
        <v>4523</v>
      </c>
      <c r="X525" s="352"/>
    </row>
    <row r="526" spans="22:24" ht="15" x14ac:dyDescent="0.25">
      <c r="V526" s="398">
        <v>74.11</v>
      </c>
      <c r="W526" s="351">
        <v>4524</v>
      </c>
      <c r="X526" s="352"/>
    </row>
    <row r="527" spans="22:24" ht="15" x14ac:dyDescent="0.25">
      <c r="V527" s="398">
        <v>74.12</v>
      </c>
      <c r="W527" s="351">
        <v>4525</v>
      </c>
      <c r="X527" s="352"/>
    </row>
    <row r="528" spans="22:24" ht="15" x14ac:dyDescent="0.25">
      <c r="V528" s="398">
        <v>74.13</v>
      </c>
      <c r="W528" s="351">
        <v>4526</v>
      </c>
      <c r="X528" s="352"/>
    </row>
    <row r="529" spans="22:24" ht="15" x14ac:dyDescent="0.25">
      <c r="V529" s="398">
        <v>74.14</v>
      </c>
      <c r="W529" s="351">
        <v>4527</v>
      </c>
      <c r="X529" s="352"/>
    </row>
    <row r="530" spans="22:24" ht="15" x14ac:dyDescent="0.25">
      <c r="V530" s="398">
        <v>74.2</v>
      </c>
      <c r="W530" s="351">
        <v>4528</v>
      </c>
      <c r="X530" s="352"/>
    </row>
    <row r="531" spans="22:24" ht="15" x14ac:dyDescent="0.25">
      <c r="V531" s="398">
        <v>74.3</v>
      </c>
      <c r="W531" s="351">
        <v>4529</v>
      </c>
      <c r="X531" s="352"/>
    </row>
    <row r="532" spans="22:24" ht="15" x14ac:dyDescent="0.25">
      <c r="V532" s="398">
        <v>74.91</v>
      </c>
      <c r="W532" s="351">
        <v>4530</v>
      </c>
      <c r="X532" s="352"/>
    </row>
    <row r="533" spans="22:24" ht="15" x14ac:dyDescent="0.25">
      <c r="V533" s="398">
        <v>74.989999999999995</v>
      </c>
      <c r="W533" s="351">
        <v>4531</v>
      </c>
      <c r="X533" s="352"/>
    </row>
    <row r="534" spans="22:24" ht="15" x14ac:dyDescent="0.25">
      <c r="V534" s="398">
        <v>75</v>
      </c>
      <c r="W534" s="351">
        <v>4532</v>
      </c>
      <c r="X534" s="352"/>
    </row>
    <row r="535" spans="22:24" ht="15" x14ac:dyDescent="0.25">
      <c r="V535" s="398">
        <v>77.11</v>
      </c>
      <c r="W535" s="351">
        <v>4533</v>
      </c>
      <c r="X535" s="352"/>
    </row>
    <row r="536" spans="22:24" ht="15" x14ac:dyDescent="0.25">
      <c r="V536" s="398">
        <v>77.12</v>
      </c>
      <c r="W536" s="351">
        <v>4534</v>
      </c>
      <c r="X536" s="352"/>
    </row>
    <row r="537" spans="22:24" ht="15" x14ac:dyDescent="0.25">
      <c r="V537" s="398">
        <v>77.209999999999994</v>
      </c>
      <c r="W537" s="351">
        <v>4535</v>
      </c>
      <c r="X537" s="352"/>
    </row>
    <row r="538" spans="22:24" ht="15" x14ac:dyDescent="0.25">
      <c r="V538" s="398">
        <v>77.22</v>
      </c>
      <c r="W538" s="351">
        <v>4536</v>
      </c>
      <c r="X538" s="352"/>
    </row>
    <row r="539" spans="22:24" ht="15" x14ac:dyDescent="0.25">
      <c r="V539" s="398">
        <v>77.31</v>
      </c>
      <c r="W539" s="351">
        <v>4537</v>
      </c>
      <c r="X539" s="352"/>
    </row>
    <row r="540" spans="22:24" ht="15" x14ac:dyDescent="0.25">
      <c r="V540" s="398">
        <v>77.319999999999993</v>
      </c>
      <c r="W540" s="351">
        <v>4538</v>
      </c>
      <c r="X540" s="352"/>
    </row>
    <row r="541" spans="22:24" ht="15" x14ac:dyDescent="0.25">
      <c r="V541" s="398">
        <v>77.33</v>
      </c>
      <c r="W541" s="351">
        <v>4539</v>
      </c>
      <c r="X541" s="352"/>
    </row>
    <row r="542" spans="22:24" ht="15" x14ac:dyDescent="0.25">
      <c r="V542" s="398">
        <v>77.34</v>
      </c>
      <c r="W542" s="351">
        <v>4540</v>
      </c>
      <c r="X542" s="352"/>
    </row>
    <row r="543" spans="22:24" ht="15" x14ac:dyDescent="0.25">
      <c r="V543" s="398">
        <v>77.349999999999994</v>
      </c>
      <c r="W543" s="351">
        <v>4541</v>
      </c>
      <c r="X543" s="352"/>
    </row>
    <row r="544" spans="22:24" ht="15" x14ac:dyDescent="0.25">
      <c r="V544" s="398">
        <v>77.39</v>
      </c>
      <c r="W544" s="351">
        <v>4542</v>
      </c>
      <c r="X544" s="352"/>
    </row>
    <row r="545" spans="22:24" ht="15" x14ac:dyDescent="0.25">
      <c r="V545" s="398">
        <v>77.400000000000006</v>
      </c>
      <c r="W545" s="351">
        <v>4543</v>
      </c>
      <c r="X545" s="352"/>
    </row>
    <row r="546" spans="22:24" ht="15" x14ac:dyDescent="0.25">
      <c r="V546" s="398">
        <v>77.510000000000005</v>
      </c>
      <c r="W546" s="351">
        <v>4544</v>
      </c>
      <c r="X546" s="352"/>
    </row>
    <row r="547" spans="22:24" ht="15" x14ac:dyDescent="0.25">
      <c r="V547" s="398">
        <v>77.52</v>
      </c>
      <c r="W547" s="351">
        <v>4545</v>
      </c>
      <c r="X547" s="352"/>
    </row>
    <row r="548" spans="22:24" ht="15" x14ac:dyDescent="0.25">
      <c r="V548" s="398">
        <v>78.099999999999994</v>
      </c>
      <c r="W548" s="351">
        <v>4546</v>
      </c>
      <c r="X548" s="352"/>
    </row>
    <row r="549" spans="22:24" ht="15" x14ac:dyDescent="0.25">
      <c r="V549" s="398">
        <v>78.2</v>
      </c>
      <c r="W549" s="351">
        <v>4547</v>
      </c>
      <c r="X549" s="352"/>
    </row>
    <row r="550" spans="22:24" ht="15" x14ac:dyDescent="0.25">
      <c r="V550" s="398">
        <v>79.11</v>
      </c>
      <c r="W550" s="351">
        <v>4548</v>
      </c>
      <c r="X550" s="352"/>
    </row>
    <row r="551" spans="22:24" ht="15" x14ac:dyDescent="0.25">
      <c r="V551" s="398">
        <v>79.12</v>
      </c>
      <c r="W551" s="351">
        <v>4549</v>
      </c>
      <c r="X551" s="352"/>
    </row>
    <row r="552" spans="22:24" ht="15" x14ac:dyDescent="0.25">
      <c r="V552" s="398">
        <v>79.900000000000006</v>
      </c>
      <c r="W552" s="351">
        <v>4550</v>
      </c>
      <c r="X552" s="352"/>
    </row>
    <row r="553" spans="22:24" ht="15" x14ac:dyDescent="0.25">
      <c r="V553" s="398">
        <v>80.010000000000005</v>
      </c>
      <c r="W553" s="351">
        <v>4551</v>
      </c>
      <c r="X553" s="352"/>
    </row>
    <row r="554" spans="22:24" ht="15" x14ac:dyDescent="0.25">
      <c r="V554" s="398">
        <v>80.09</v>
      </c>
      <c r="W554" s="351">
        <v>4552</v>
      </c>
      <c r="X554" s="352"/>
    </row>
    <row r="555" spans="22:24" ht="15" x14ac:dyDescent="0.25">
      <c r="V555" s="398">
        <v>81.099999999999994</v>
      </c>
      <c r="W555" s="351">
        <v>4553</v>
      </c>
      <c r="X555" s="352"/>
    </row>
    <row r="556" spans="22:24" ht="15" x14ac:dyDescent="0.25">
      <c r="V556" s="398">
        <v>81.209999999999994</v>
      </c>
      <c r="W556" s="351">
        <v>4554</v>
      </c>
      <c r="X556" s="352"/>
    </row>
    <row r="557" spans="22:24" ht="15" x14ac:dyDescent="0.25">
      <c r="V557" s="398">
        <v>81.22</v>
      </c>
      <c r="W557" s="351">
        <v>4555</v>
      </c>
      <c r="X557" s="352"/>
    </row>
    <row r="558" spans="22:24" ht="15" x14ac:dyDescent="0.25">
      <c r="V558" s="398">
        <v>81.23</v>
      </c>
      <c r="W558" s="351">
        <v>4556</v>
      </c>
      <c r="X558" s="352"/>
    </row>
    <row r="559" spans="22:24" ht="15" x14ac:dyDescent="0.25">
      <c r="V559" s="398">
        <v>81.3</v>
      </c>
      <c r="W559" s="351">
        <v>4557</v>
      </c>
      <c r="X559" s="352"/>
    </row>
    <row r="560" spans="22:24" ht="15" x14ac:dyDescent="0.25">
      <c r="V560" s="398">
        <v>82.1</v>
      </c>
      <c r="W560" s="351">
        <v>4558</v>
      </c>
      <c r="X560" s="352"/>
    </row>
    <row r="561" spans="22:24" ht="15" x14ac:dyDescent="0.25">
      <c r="V561" s="398">
        <v>82.2</v>
      </c>
      <c r="W561" s="351">
        <v>4559</v>
      </c>
      <c r="X561" s="352"/>
    </row>
    <row r="562" spans="22:24" ht="15" x14ac:dyDescent="0.25">
      <c r="V562" s="398">
        <v>82.3</v>
      </c>
      <c r="W562" s="351">
        <v>4560</v>
      </c>
      <c r="X562" s="352"/>
    </row>
    <row r="563" spans="22:24" ht="15" x14ac:dyDescent="0.25">
      <c r="V563" s="398">
        <v>82.4</v>
      </c>
      <c r="W563" s="351">
        <v>4561</v>
      </c>
      <c r="X563" s="352"/>
    </row>
    <row r="564" spans="22:24" ht="15" x14ac:dyDescent="0.25">
      <c r="V564" s="398">
        <v>82.91</v>
      </c>
      <c r="W564" s="351">
        <v>4562</v>
      </c>
      <c r="X564" s="352"/>
    </row>
    <row r="565" spans="22:24" ht="15" x14ac:dyDescent="0.25">
      <c r="V565" s="398">
        <v>82.92</v>
      </c>
      <c r="W565" s="351">
        <v>4563</v>
      </c>
      <c r="X565" s="352"/>
    </row>
    <row r="566" spans="22:24" ht="15" x14ac:dyDescent="0.25">
      <c r="V566" s="398">
        <v>82.99</v>
      </c>
      <c r="W566" s="351">
        <v>4564</v>
      </c>
      <c r="X566" s="352"/>
    </row>
    <row r="567" spans="22:24" ht="15" x14ac:dyDescent="0.25">
      <c r="V567" s="398">
        <v>84.11</v>
      </c>
      <c r="W567" s="351">
        <v>4565</v>
      </c>
      <c r="X567" s="352"/>
    </row>
    <row r="568" spans="22:24" ht="15" x14ac:dyDescent="0.25">
      <c r="V568" s="398">
        <v>84.12</v>
      </c>
      <c r="W568" s="351">
        <v>4566</v>
      </c>
      <c r="X568" s="352"/>
    </row>
    <row r="569" spans="22:24" ht="15" x14ac:dyDescent="0.25">
      <c r="V569" s="398">
        <v>84.13</v>
      </c>
      <c r="W569" s="351">
        <v>4567</v>
      </c>
      <c r="X569" s="352"/>
    </row>
    <row r="570" spans="22:24" ht="15" x14ac:dyDescent="0.25">
      <c r="V570" s="398">
        <v>84.21</v>
      </c>
      <c r="W570" s="351">
        <v>4568</v>
      </c>
      <c r="X570" s="352"/>
    </row>
    <row r="571" spans="22:24" ht="15" x14ac:dyDescent="0.25">
      <c r="V571" s="398">
        <v>84.22</v>
      </c>
      <c r="W571" s="351">
        <v>4569</v>
      </c>
      <c r="X571" s="352"/>
    </row>
    <row r="572" spans="22:24" ht="15" x14ac:dyDescent="0.25">
      <c r="V572" s="398">
        <v>84.23</v>
      </c>
      <c r="W572" s="351">
        <v>4570</v>
      </c>
      <c r="X572" s="352"/>
    </row>
    <row r="573" spans="22:24" ht="15" x14ac:dyDescent="0.25">
      <c r="V573" s="398">
        <v>84.24</v>
      </c>
      <c r="W573" s="351">
        <v>4571</v>
      </c>
      <c r="X573" s="352"/>
    </row>
    <row r="574" spans="22:24" ht="15" x14ac:dyDescent="0.25">
      <c r="V574" s="398">
        <v>84.25</v>
      </c>
      <c r="W574" s="351">
        <v>4572</v>
      </c>
      <c r="X574" s="352"/>
    </row>
    <row r="575" spans="22:24" ht="15" x14ac:dyDescent="0.25">
      <c r="V575" s="398">
        <v>84.3</v>
      </c>
      <c r="W575" s="351">
        <v>4573</v>
      </c>
      <c r="X575" s="352"/>
    </row>
    <row r="576" spans="22:24" ht="15" x14ac:dyDescent="0.25">
      <c r="V576" s="398">
        <v>85.1</v>
      </c>
      <c r="W576" s="351">
        <v>4574</v>
      </c>
      <c r="X576" s="352"/>
    </row>
    <row r="577" spans="22:24" ht="15" x14ac:dyDescent="0.25">
      <c r="V577" s="398">
        <v>85.2</v>
      </c>
      <c r="W577" s="351">
        <v>4575</v>
      </c>
      <c r="X577" s="352"/>
    </row>
    <row r="578" spans="22:24" ht="15" x14ac:dyDescent="0.25">
      <c r="V578" s="398">
        <v>85.31</v>
      </c>
      <c r="W578" s="351">
        <v>4576</v>
      </c>
      <c r="X578" s="352"/>
    </row>
    <row r="579" spans="22:24" ht="15" x14ac:dyDescent="0.25">
      <c r="V579" s="398">
        <v>85.32</v>
      </c>
      <c r="W579" s="351">
        <v>4577</v>
      </c>
      <c r="X579" s="352"/>
    </row>
    <row r="580" spans="22:24" ht="15" x14ac:dyDescent="0.25">
      <c r="V580" s="398">
        <v>85.33</v>
      </c>
      <c r="W580" s="351">
        <v>4578</v>
      </c>
      <c r="X580" s="352"/>
    </row>
    <row r="581" spans="22:24" ht="15" x14ac:dyDescent="0.25">
      <c r="V581" s="398">
        <v>85.4</v>
      </c>
      <c r="W581" s="351">
        <v>4579</v>
      </c>
      <c r="X581" s="352"/>
    </row>
    <row r="582" spans="22:24" ht="15" x14ac:dyDescent="0.25">
      <c r="V582" s="398">
        <v>85.51</v>
      </c>
      <c r="W582" s="351">
        <v>4580</v>
      </c>
      <c r="X582" s="352"/>
    </row>
    <row r="583" spans="22:24" ht="15" x14ac:dyDescent="0.25">
      <c r="V583" s="398">
        <v>85.52</v>
      </c>
      <c r="W583" s="351">
        <v>4581</v>
      </c>
      <c r="X583" s="352"/>
    </row>
    <row r="584" spans="22:24" ht="15" x14ac:dyDescent="0.25">
      <c r="V584" s="398">
        <v>85.53</v>
      </c>
      <c r="W584" s="351">
        <v>4582</v>
      </c>
      <c r="X584" s="352"/>
    </row>
    <row r="585" spans="22:24" ht="15" x14ac:dyDescent="0.25">
      <c r="V585" s="398">
        <v>85.59</v>
      </c>
      <c r="W585" s="351">
        <v>4583</v>
      </c>
      <c r="X585" s="352"/>
    </row>
    <row r="586" spans="22:24" ht="15" x14ac:dyDescent="0.25">
      <c r="V586" s="398">
        <v>85.61</v>
      </c>
      <c r="W586" s="351">
        <v>4584</v>
      </c>
      <c r="X586" s="352"/>
    </row>
    <row r="587" spans="22:24" ht="15" x14ac:dyDescent="0.25">
      <c r="V587" s="398">
        <v>85.69</v>
      </c>
      <c r="W587" s="351">
        <v>4585</v>
      </c>
      <c r="X587" s="352"/>
    </row>
    <row r="588" spans="22:24" ht="15" x14ac:dyDescent="0.25">
      <c r="V588" s="398">
        <v>86.1</v>
      </c>
      <c r="W588" s="351">
        <v>4586</v>
      </c>
      <c r="X588" s="352"/>
    </row>
    <row r="589" spans="22:24" ht="15" x14ac:dyDescent="0.25">
      <c r="V589" s="398">
        <v>86.21</v>
      </c>
      <c r="W589" s="351">
        <v>4587</v>
      </c>
      <c r="X589" s="352"/>
    </row>
    <row r="590" spans="22:24" ht="15" x14ac:dyDescent="0.25">
      <c r="V590" s="398">
        <v>86.22</v>
      </c>
      <c r="W590" s="351">
        <v>4588</v>
      </c>
      <c r="X590" s="352"/>
    </row>
    <row r="591" spans="22:24" ht="15" x14ac:dyDescent="0.25">
      <c r="V591" s="398">
        <v>86.23</v>
      </c>
      <c r="W591" s="351">
        <v>4589</v>
      </c>
      <c r="X591" s="352"/>
    </row>
    <row r="592" spans="22:24" ht="15" x14ac:dyDescent="0.25">
      <c r="V592" s="398">
        <v>86.91</v>
      </c>
      <c r="W592" s="351">
        <v>4590</v>
      </c>
      <c r="X592" s="352"/>
    </row>
    <row r="593" spans="22:24" ht="15" x14ac:dyDescent="0.25">
      <c r="V593" s="398">
        <v>86.92</v>
      </c>
      <c r="W593" s="351">
        <v>4591</v>
      </c>
      <c r="X593" s="352"/>
    </row>
    <row r="594" spans="22:24" ht="15" x14ac:dyDescent="0.25">
      <c r="V594" s="398">
        <v>86.93</v>
      </c>
      <c r="W594" s="351">
        <v>4592</v>
      </c>
      <c r="X594" s="352"/>
    </row>
    <row r="595" spans="22:24" ht="15" x14ac:dyDescent="0.25">
      <c r="V595" s="398">
        <v>86.94</v>
      </c>
      <c r="W595" s="351">
        <v>4593</v>
      </c>
      <c r="X595" s="352"/>
    </row>
    <row r="596" spans="22:24" ht="15" x14ac:dyDescent="0.25">
      <c r="V596" s="398">
        <v>86.95</v>
      </c>
      <c r="W596" s="351">
        <v>4594</v>
      </c>
      <c r="X596" s="352"/>
    </row>
    <row r="597" spans="22:24" ht="15" x14ac:dyDescent="0.25">
      <c r="V597" s="398">
        <v>86.96</v>
      </c>
      <c r="W597" s="351">
        <v>4595</v>
      </c>
      <c r="X597" s="352"/>
    </row>
    <row r="598" spans="22:24" ht="15" x14ac:dyDescent="0.25">
      <c r="V598" s="398">
        <v>86.97</v>
      </c>
      <c r="W598" s="351">
        <v>4596</v>
      </c>
      <c r="X598" s="352"/>
    </row>
    <row r="599" spans="22:24" ht="15" x14ac:dyDescent="0.25">
      <c r="V599" s="398">
        <v>86.99</v>
      </c>
      <c r="W599" s="351">
        <v>4597</v>
      </c>
      <c r="X599" s="352"/>
    </row>
    <row r="600" spans="22:24" ht="15" x14ac:dyDescent="0.25">
      <c r="V600" s="398">
        <v>87.1</v>
      </c>
      <c r="W600" s="351">
        <v>4598</v>
      </c>
      <c r="X600" s="352"/>
    </row>
    <row r="601" spans="22:24" ht="15" x14ac:dyDescent="0.25">
      <c r="V601" s="398">
        <v>87.2</v>
      </c>
      <c r="W601" s="351">
        <v>4599</v>
      </c>
      <c r="X601" s="352"/>
    </row>
    <row r="602" spans="22:24" ht="15" x14ac:dyDescent="0.25">
      <c r="V602" s="398">
        <v>87.3</v>
      </c>
      <c r="W602" s="351">
        <v>4600</v>
      </c>
      <c r="X602" s="352"/>
    </row>
    <row r="603" spans="22:24" ht="15" x14ac:dyDescent="0.25">
      <c r="V603" s="398">
        <v>87.91</v>
      </c>
      <c r="W603" s="351">
        <v>4601</v>
      </c>
      <c r="X603" s="352"/>
    </row>
    <row r="604" spans="22:24" ht="15" x14ac:dyDescent="0.25">
      <c r="V604" s="398">
        <v>87.99</v>
      </c>
      <c r="W604" s="351">
        <v>4602</v>
      </c>
      <c r="X604" s="352"/>
    </row>
    <row r="605" spans="22:24" ht="15" x14ac:dyDescent="0.25">
      <c r="V605" s="398">
        <v>88.1</v>
      </c>
      <c r="W605" s="351">
        <v>4603</v>
      </c>
      <c r="X605" s="352"/>
    </row>
    <row r="606" spans="22:24" ht="15" x14ac:dyDescent="0.25">
      <c r="V606" s="398">
        <v>88.91</v>
      </c>
      <c r="W606" s="351">
        <v>4604</v>
      </c>
      <c r="X606" s="352"/>
    </row>
    <row r="607" spans="22:24" ht="15" x14ac:dyDescent="0.25">
      <c r="V607" s="398">
        <v>88.99</v>
      </c>
      <c r="W607" s="351">
        <v>4605</v>
      </c>
      <c r="X607" s="352"/>
    </row>
    <row r="608" spans="22:24" ht="15" x14ac:dyDescent="0.25">
      <c r="V608" s="398">
        <v>90.11</v>
      </c>
      <c r="W608" s="351">
        <v>4606</v>
      </c>
      <c r="X608" s="352"/>
    </row>
    <row r="609" spans="22:24" ht="15" x14ac:dyDescent="0.25">
      <c r="V609" s="398">
        <v>90.12</v>
      </c>
      <c r="W609" s="351">
        <v>4607</v>
      </c>
      <c r="X609" s="352"/>
    </row>
    <row r="610" spans="22:24" ht="15" x14ac:dyDescent="0.25">
      <c r="V610" s="398">
        <v>90.13</v>
      </c>
      <c r="W610" s="351">
        <v>4608</v>
      </c>
      <c r="X610" s="352"/>
    </row>
    <row r="611" spans="22:24" ht="15" x14ac:dyDescent="0.25">
      <c r="V611" s="398">
        <v>90.2</v>
      </c>
      <c r="W611" s="351">
        <v>4609</v>
      </c>
      <c r="X611" s="352"/>
    </row>
    <row r="612" spans="22:24" ht="15" x14ac:dyDescent="0.25">
      <c r="V612" s="398">
        <v>90.31</v>
      </c>
      <c r="W612" s="351">
        <v>4610</v>
      </c>
      <c r="X612" s="352"/>
    </row>
    <row r="613" spans="22:24" ht="15" x14ac:dyDescent="0.25">
      <c r="V613" s="398">
        <v>90.39</v>
      </c>
      <c r="W613" s="351">
        <v>4611</v>
      </c>
      <c r="X613" s="352"/>
    </row>
    <row r="614" spans="22:24" ht="15" x14ac:dyDescent="0.25">
      <c r="V614" s="398">
        <v>91.11</v>
      </c>
      <c r="W614" s="351">
        <v>4612</v>
      </c>
      <c r="X614" s="352"/>
    </row>
    <row r="615" spans="22:24" ht="15" x14ac:dyDescent="0.25">
      <c r="V615" s="398">
        <v>91.12</v>
      </c>
      <c r="W615" s="351">
        <v>4613</v>
      </c>
      <c r="X615" s="352"/>
    </row>
    <row r="616" spans="22:24" ht="15" x14ac:dyDescent="0.25">
      <c r="V616" s="398">
        <v>91.21</v>
      </c>
      <c r="W616" s="351">
        <v>4614</v>
      </c>
      <c r="X616" s="352"/>
    </row>
    <row r="617" spans="22:24" ht="15" x14ac:dyDescent="0.25">
      <c r="V617" s="398">
        <v>91.22</v>
      </c>
      <c r="W617" s="351">
        <v>4615</v>
      </c>
      <c r="X617" s="352"/>
    </row>
    <row r="618" spans="22:24" ht="15" x14ac:dyDescent="0.25">
      <c r="V618" s="398">
        <v>91.3</v>
      </c>
      <c r="W618" s="351">
        <v>4616</v>
      </c>
      <c r="X618" s="352"/>
    </row>
    <row r="619" spans="22:24" ht="15" x14ac:dyDescent="0.25">
      <c r="V619" s="398">
        <v>91.41</v>
      </c>
      <c r="W619" s="351">
        <v>4617</v>
      </c>
      <c r="X619" s="352"/>
    </row>
    <row r="620" spans="22:24" ht="15" x14ac:dyDescent="0.25">
      <c r="V620" s="398">
        <v>91.42</v>
      </c>
      <c r="W620" s="351">
        <v>4618</v>
      </c>
      <c r="X620" s="352"/>
    </row>
    <row r="621" spans="22:24" ht="15" x14ac:dyDescent="0.25">
      <c r="V621" s="398">
        <v>92</v>
      </c>
      <c r="W621" s="351">
        <v>4619</v>
      </c>
      <c r="X621" s="352"/>
    </row>
    <row r="622" spans="22:24" ht="15" x14ac:dyDescent="0.25">
      <c r="V622" s="398">
        <v>93.11</v>
      </c>
      <c r="W622" s="351">
        <v>4620</v>
      </c>
      <c r="X622" s="352"/>
    </row>
    <row r="623" spans="22:24" ht="15" x14ac:dyDescent="0.25">
      <c r="V623" s="398">
        <v>93.12</v>
      </c>
      <c r="W623" s="351">
        <v>4621</v>
      </c>
      <c r="X623" s="352"/>
    </row>
    <row r="624" spans="22:24" ht="15" x14ac:dyDescent="0.25">
      <c r="V624" s="398">
        <v>93.13</v>
      </c>
      <c r="W624" s="351">
        <v>4622</v>
      </c>
      <c r="X624" s="352"/>
    </row>
    <row r="625" spans="22:24" ht="15" x14ac:dyDescent="0.25">
      <c r="V625" s="398">
        <v>93.19</v>
      </c>
      <c r="W625" s="351">
        <v>4623</v>
      </c>
      <c r="X625" s="352"/>
    </row>
    <row r="626" spans="22:24" ht="15" x14ac:dyDescent="0.25">
      <c r="V626" s="398">
        <v>93.21</v>
      </c>
      <c r="W626" s="351">
        <v>4624</v>
      </c>
      <c r="X626" s="352"/>
    </row>
    <row r="627" spans="22:24" ht="15" x14ac:dyDescent="0.25">
      <c r="V627" s="398">
        <v>93.29</v>
      </c>
      <c r="W627" s="351">
        <v>4625</v>
      </c>
      <c r="X627" s="352"/>
    </row>
    <row r="628" spans="22:24" ht="15" x14ac:dyDescent="0.25">
      <c r="V628" s="398">
        <v>94.11</v>
      </c>
      <c r="W628" s="351">
        <v>4626</v>
      </c>
      <c r="X628" s="352"/>
    </row>
    <row r="629" spans="22:24" ht="15" x14ac:dyDescent="0.25">
      <c r="V629" s="398">
        <v>94.12</v>
      </c>
      <c r="W629" s="351">
        <v>4627</v>
      </c>
      <c r="X629" s="352"/>
    </row>
    <row r="630" spans="22:24" ht="15" x14ac:dyDescent="0.25">
      <c r="V630" s="398">
        <v>94.2</v>
      </c>
      <c r="W630" s="351">
        <v>4628</v>
      </c>
      <c r="X630" s="352"/>
    </row>
    <row r="631" spans="22:24" ht="15" x14ac:dyDescent="0.25">
      <c r="V631" s="398">
        <v>94.91</v>
      </c>
      <c r="W631" s="351">
        <v>4629</v>
      </c>
      <c r="X631" s="352"/>
    </row>
    <row r="632" spans="22:24" ht="15" x14ac:dyDescent="0.25">
      <c r="V632" s="398">
        <v>94.92</v>
      </c>
      <c r="W632" s="351">
        <v>4630</v>
      </c>
      <c r="X632" s="352"/>
    </row>
    <row r="633" spans="22:24" ht="15" x14ac:dyDescent="0.25">
      <c r="V633" s="398">
        <v>94.99</v>
      </c>
      <c r="W633" s="351">
        <v>4631</v>
      </c>
      <c r="X633" s="352"/>
    </row>
    <row r="634" spans="22:24" ht="15" x14ac:dyDescent="0.25">
      <c r="V634" s="398">
        <v>95.1</v>
      </c>
      <c r="W634" s="351">
        <v>4632</v>
      </c>
      <c r="X634" s="352"/>
    </row>
    <row r="635" spans="22:24" ht="15" x14ac:dyDescent="0.25">
      <c r="V635" s="398">
        <v>95.21</v>
      </c>
      <c r="W635" s="351">
        <v>4633</v>
      </c>
      <c r="X635" s="352"/>
    </row>
    <row r="636" spans="22:24" ht="15" x14ac:dyDescent="0.25">
      <c r="V636" s="398">
        <v>95.22</v>
      </c>
      <c r="W636" s="351">
        <v>4634</v>
      </c>
      <c r="X636" s="352"/>
    </row>
    <row r="637" spans="22:24" ht="15" x14ac:dyDescent="0.25">
      <c r="V637" s="398">
        <v>95.23</v>
      </c>
      <c r="W637" s="351">
        <v>4635</v>
      </c>
      <c r="X637" s="352"/>
    </row>
    <row r="638" spans="22:24" ht="15" x14ac:dyDescent="0.25">
      <c r="V638" s="398">
        <v>95.24</v>
      </c>
      <c r="W638" s="351">
        <v>4636</v>
      </c>
      <c r="X638" s="352"/>
    </row>
    <row r="639" spans="22:24" ht="15" x14ac:dyDescent="0.25">
      <c r="V639" s="398">
        <v>95.25</v>
      </c>
      <c r="W639" s="351">
        <v>4637</v>
      </c>
      <c r="X639" s="352"/>
    </row>
    <row r="640" spans="22:24" ht="15" x14ac:dyDescent="0.25">
      <c r="V640" s="398">
        <v>95.29</v>
      </c>
      <c r="W640" s="351">
        <v>4638</v>
      </c>
      <c r="X640" s="352"/>
    </row>
    <row r="641" spans="22:24" ht="15" x14ac:dyDescent="0.25">
      <c r="V641" s="398">
        <v>95.31</v>
      </c>
      <c r="W641" s="351">
        <v>4639</v>
      </c>
      <c r="X641" s="352"/>
    </row>
    <row r="642" spans="22:24" ht="15" x14ac:dyDescent="0.25">
      <c r="V642" s="398">
        <v>95.32</v>
      </c>
      <c r="W642" s="351">
        <v>4640</v>
      </c>
      <c r="X642" s="352"/>
    </row>
    <row r="643" spans="22:24" ht="15" x14ac:dyDescent="0.25">
      <c r="V643" s="398">
        <v>95.4</v>
      </c>
      <c r="W643" s="351">
        <v>4641</v>
      </c>
      <c r="X643" s="352"/>
    </row>
    <row r="644" spans="22:24" ht="15" x14ac:dyDescent="0.25">
      <c r="V644" s="398">
        <v>96.1</v>
      </c>
      <c r="W644" s="351">
        <v>4642</v>
      </c>
      <c r="X644" s="352"/>
    </row>
    <row r="645" spans="22:24" ht="15" x14ac:dyDescent="0.25">
      <c r="V645" s="398">
        <v>96.21</v>
      </c>
      <c r="W645" s="351">
        <v>4643</v>
      </c>
      <c r="X645" s="352"/>
    </row>
    <row r="646" spans="22:24" ht="15" x14ac:dyDescent="0.25">
      <c r="V646" s="398">
        <v>96.22</v>
      </c>
      <c r="W646" s="351">
        <v>4644</v>
      </c>
      <c r="X646" s="352"/>
    </row>
    <row r="647" spans="22:24" ht="15" x14ac:dyDescent="0.25">
      <c r="V647" s="398">
        <v>96.23</v>
      </c>
      <c r="W647" s="351">
        <v>4645</v>
      </c>
      <c r="X647" s="352"/>
    </row>
    <row r="648" spans="22:24" ht="15" x14ac:dyDescent="0.25">
      <c r="V648" s="398">
        <v>96.3</v>
      </c>
      <c r="W648" s="351">
        <v>4646</v>
      </c>
      <c r="X648" s="352"/>
    </row>
    <row r="649" spans="22:24" ht="15" x14ac:dyDescent="0.25">
      <c r="V649" s="398">
        <v>96.4</v>
      </c>
      <c r="W649" s="351">
        <v>4647</v>
      </c>
      <c r="X649" s="352"/>
    </row>
    <row r="650" spans="22:24" ht="15" x14ac:dyDescent="0.25">
      <c r="V650" s="398">
        <v>96.91</v>
      </c>
      <c r="W650" s="351">
        <v>4648</v>
      </c>
      <c r="X650" s="352"/>
    </row>
    <row r="651" spans="22:24" ht="15" x14ac:dyDescent="0.25">
      <c r="V651" s="398">
        <v>96.99</v>
      </c>
      <c r="W651" s="351">
        <v>4649</v>
      </c>
      <c r="X651" s="352"/>
    </row>
    <row r="652" spans="22:24" ht="15" x14ac:dyDescent="0.25">
      <c r="V652" s="398">
        <v>97</v>
      </c>
      <c r="W652" s="351">
        <v>4650</v>
      </c>
      <c r="X652" s="352"/>
    </row>
    <row r="653" spans="22:24" ht="15" x14ac:dyDescent="0.25">
      <c r="V653" s="398">
        <v>98.1</v>
      </c>
      <c r="W653" s="351">
        <v>4651</v>
      </c>
      <c r="X653" s="352"/>
    </row>
    <row r="654" spans="22:24" ht="15" x14ac:dyDescent="0.25">
      <c r="V654" s="398">
        <v>98.2</v>
      </c>
      <c r="W654" s="351">
        <v>4652</v>
      </c>
      <c r="X654" s="352"/>
    </row>
    <row r="655" spans="22:24" ht="15" x14ac:dyDescent="0.25">
      <c r="V655" s="398">
        <v>99</v>
      </c>
      <c r="W655" s="351">
        <v>4653</v>
      </c>
      <c r="X655" s="352"/>
    </row>
    <row r="656" spans="22:24" x14ac:dyDescent="0.2">
      <c r="X656" s="352"/>
    </row>
    <row r="657" spans="24:24" x14ac:dyDescent="0.2">
      <c r="X657" s="352"/>
    </row>
    <row r="658" spans="24:24" x14ac:dyDescent="0.2">
      <c r="X658" s="352"/>
    </row>
    <row r="659" spans="24:24" x14ac:dyDescent="0.2">
      <c r="X659" s="352"/>
    </row>
  </sheetData>
  <mergeCells count="50">
    <mergeCell ref="E21:E26"/>
    <mergeCell ref="A27:A29"/>
    <mergeCell ref="B27:B29"/>
    <mergeCell ref="C27:C29"/>
    <mergeCell ref="E27:E29"/>
    <mergeCell ref="C11:D11"/>
    <mergeCell ref="C13:D13"/>
    <mergeCell ref="C14:D14"/>
    <mergeCell ref="A21:C26"/>
    <mergeCell ref="D21:D29"/>
    <mergeCell ref="C12:D12"/>
    <mergeCell ref="F46:F47"/>
    <mergeCell ref="A47:A48"/>
    <mergeCell ref="B47:B48"/>
    <mergeCell ref="C47:C48"/>
    <mergeCell ref="D47:D48"/>
    <mergeCell ref="E47:E48"/>
    <mergeCell ref="A51:A52"/>
    <mergeCell ref="B51:B52"/>
    <mergeCell ref="C51:C52"/>
    <mergeCell ref="D51:D52"/>
    <mergeCell ref="E51:E52"/>
    <mergeCell ref="A49:A50"/>
    <mergeCell ref="B49:B50"/>
    <mergeCell ref="C49:C50"/>
    <mergeCell ref="D49:D50"/>
    <mergeCell ref="E49:E50"/>
    <mergeCell ref="E53:E54"/>
    <mergeCell ref="A55:A56"/>
    <mergeCell ref="B55:B56"/>
    <mergeCell ref="C55:C56"/>
    <mergeCell ref="D55:D56"/>
    <mergeCell ref="E55:E56"/>
    <mergeCell ref="A53:A54"/>
    <mergeCell ref="B53:B54"/>
    <mergeCell ref="C53:C54"/>
    <mergeCell ref="D53:D54"/>
    <mergeCell ref="A57:A58"/>
    <mergeCell ref="B57:C57"/>
    <mergeCell ref="D57:D58"/>
    <mergeCell ref="E57:E58"/>
    <mergeCell ref="B58:C58"/>
    <mergeCell ref="A60:D60"/>
    <mergeCell ref="D77:D78"/>
    <mergeCell ref="A61:D61"/>
    <mergeCell ref="A62:D62"/>
    <mergeCell ref="A66:B66"/>
    <mergeCell ref="A68:C68"/>
    <mergeCell ref="A70:B70"/>
    <mergeCell ref="A71:B71"/>
  </mergeCells>
  <pageMargins left="0.15748031496062992" right="0.15748031496062992" top="0.15748031496062992" bottom="0.15748031496062992" header="0.1181091426071741" footer="0.15748031496062992"/>
  <pageSetup paperSize="9" orientation="portrait" horizontalDpi="300" verticalDpi="300" r:id="rId1"/>
  <rowBreaks count="1" manualBreakCount="1">
    <brk id="42" max="16383" man="1"/>
  </rowBreaks>
  <drawing r:id="rId2"/>
  <legacyDrawing r:id="rId3"/>
  <oleObjects>
    <mc:AlternateContent xmlns:mc="http://schemas.openxmlformats.org/markup-compatibility/2006">
      <mc:Choice Requires="x14">
        <oleObject progId="Word.Document.12" shapeId="5121" r:id="rId4">
          <objectPr defaultSize="0" autoPict="0" r:id="rId5">
            <anchor moveWithCells="1">
              <from>
                <xdr:col>0</xdr:col>
                <xdr:colOff>66675</xdr:colOff>
                <xdr:row>0</xdr:row>
                <xdr:rowOff>95250</xdr:rowOff>
              </from>
              <to>
                <xdr:col>3</xdr:col>
                <xdr:colOff>1085850</xdr:colOff>
                <xdr:row>8</xdr:row>
                <xdr:rowOff>104775</xdr:rowOff>
              </to>
            </anchor>
          </objectPr>
        </oleObject>
      </mc:Choice>
      <mc:Fallback>
        <oleObject progId="Word.Document.12" shapeId="5121" r:id="rId4"/>
      </mc:Fallback>
    </mc:AlternateContent>
  </oleObjects>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G221"/>
  <sheetViews>
    <sheetView workbookViewId="0">
      <selection activeCell="I24" sqref="I24"/>
    </sheetView>
  </sheetViews>
  <sheetFormatPr defaultColWidth="9.28515625" defaultRowHeight="14.25" x14ac:dyDescent="0.2"/>
  <cols>
    <col min="1" max="1" width="6.42578125" style="368" customWidth="1"/>
    <col min="2" max="2" width="17.7109375" style="368" customWidth="1"/>
    <col min="3" max="3" width="32.7109375" style="368" customWidth="1"/>
    <col min="4" max="4" width="10.28515625" style="368" customWidth="1"/>
    <col min="5" max="5" width="15" style="368" customWidth="1"/>
    <col min="6" max="6" width="17.7109375" style="368" customWidth="1"/>
    <col min="7" max="16384" width="9.28515625" style="368"/>
  </cols>
  <sheetData>
    <row r="1" spans="1:6" s="5" customFormat="1" x14ac:dyDescent="0.2">
      <c r="A1" s="368" t="s">
        <v>902</v>
      </c>
      <c r="B1" s="368"/>
      <c r="C1" s="368"/>
      <c r="D1" s="368"/>
      <c r="E1" s="368"/>
      <c r="F1" s="368" t="s">
        <v>903</v>
      </c>
    </row>
    <row r="2" spans="1:6" s="5" customFormat="1" x14ac:dyDescent="0.2">
      <c r="A2" s="368"/>
      <c r="B2" s="368"/>
      <c r="C2" s="368"/>
      <c r="D2" s="368"/>
      <c r="E2" s="368"/>
      <c r="F2" s="368"/>
    </row>
    <row r="3" spans="1:6" s="5" customFormat="1" x14ac:dyDescent="0.2">
      <c r="A3" s="368"/>
      <c r="B3" s="368"/>
      <c r="C3" s="368"/>
      <c r="D3" s="368"/>
      <c r="E3" s="368"/>
      <c r="F3" s="368"/>
    </row>
    <row r="4" spans="1:6" s="5" customFormat="1" x14ac:dyDescent="0.2">
      <c r="A4" s="368"/>
      <c r="B4" s="368"/>
      <c r="C4" s="368"/>
      <c r="D4" s="368"/>
      <c r="E4" s="368"/>
      <c r="F4" s="368"/>
    </row>
    <row r="5" spans="1:6" s="5" customFormat="1" x14ac:dyDescent="0.2">
      <c r="A5" s="368"/>
      <c r="B5" s="368"/>
      <c r="C5" s="368"/>
      <c r="D5" s="368"/>
      <c r="E5" s="368"/>
      <c r="F5" s="368"/>
    </row>
    <row r="6" spans="1:6" s="5" customFormat="1" x14ac:dyDescent="0.2">
      <c r="A6" s="368"/>
      <c r="B6" s="368"/>
      <c r="C6" s="368"/>
      <c r="D6" s="368"/>
      <c r="E6" s="368"/>
      <c r="F6" s="368"/>
    </row>
    <row r="7" spans="1:6" s="5" customFormat="1" x14ac:dyDescent="0.2">
      <c r="A7" s="368"/>
      <c r="B7" s="368"/>
      <c r="C7" s="368"/>
      <c r="D7" s="368"/>
      <c r="E7" s="368"/>
      <c r="F7" s="368"/>
    </row>
    <row r="8" spans="1:6" s="5" customFormat="1" ht="69.75" customHeight="1" x14ac:dyDescent="0.2">
      <c r="A8" s="368"/>
      <c r="B8" s="368"/>
      <c r="C8" s="368"/>
      <c r="D8" s="368"/>
      <c r="E8" s="368"/>
      <c r="F8" s="368"/>
    </row>
    <row r="9" spans="1:6" s="5" customFormat="1" x14ac:dyDescent="0.2">
      <c r="A9" s="368"/>
      <c r="B9" s="368"/>
      <c r="C9" s="368"/>
      <c r="D9" s="368"/>
      <c r="E9" s="368"/>
      <c r="F9" s="368"/>
    </row>
    <row r="10" spans="1:6" s="5" customFormat="1" ht="15" x14ac:dyDescent="0.25">
      <c r="A10" s="369"/>
      <c r="B10" s="370" t="s">
        <v>3</v>
      </c>
      <c r="C10" s="104"/>
      <c r="D10" s="516" t="str">
        <f>'ОСНОВНИ ПОДАТОЦИ ЗА ДРУШТВОТО'!C8</f>
        <v>ТЕСТ ДОО Скопје</v>
      </c>
      <c r="E10" s="516"/>
      <c r="F10" s="516"/>
    </row>
    <row r="11" spans="1:6" s="5" customFormat="1" ht="15" x14ac:dyDescent="0.25">
      <c r="A11" s="369"/>
      <c r="B11" s="370" t="s">
        <v>636</v>
      </c>
      <c r="C11" s="104"/>
      <c r="D11" s="517">
        <f>'ОСНОВНИ ПОДАТОЦИ ЗА ДРУШТВОТО'!C9</f>
        <v>0</v>
      </c>
      <c r="E11" s="517"/>
      <c r="F11" s="517"/>
    </row>
    <row r="12" spans="1:6" s="5" customFormat="1" ht="15" x14ac:dyDescent="0.25">
      <c r="A12" s="369"/>
      <c r="B12" s="370" t="s">
        <v>5</v>
      </c>
      <c r="C12" s="104"/>
      <c r="D12" s="517">
        <f>'ОСНОВНИ ПОДАТОЦИ ЗА ДРУШТВОТО'!C12:O12</f>
        <v>0</v>
      </c>
      <c r="E12" s="517"/>
      <c r="F12" s="517"/>
    </row>
    <row r="13" spans="1:6" s="5" customFormat="1" ht="15" x14ac:dyDescent="0.25">
      <c r="A13" s="369"/>
      <c r="B13" s="370" t="s">
        <v>637</v>
      </c>
      <c r="C13" s="104"/>
      <c r="D13" s="518">
        <f>'ОСНОВНИ ПОДАТОЦИ ЗА ДРУШТВОТО'!C5</f>
        <v>0</v>
      </c>
      <c r="E13" s="518"/>
      <c r="F13" s="518"/>
    </row>
    <row r="14" spans="1:6" s="5" customFormat="1" x14ac:dyDescent="0.2">
      <c r="A14" s="368"/>
      <c r="B14" s="368"/>
      <c r="C14" s="368"/>
      <c r="D14" s="368"/>
      <c r="E14" s="368"/>
      <c r="F14" s="368"/>
    </row>
    <row r="15" spans="1:6" s="5" customFormat="1" x14ac:dyDescent="0.2">
      <c r="C15" s="334" t="s">
        <v>904</v>
      </c>
      <c r="E15" s="104"/>
    </row>
    <row r="16" spans="1:6" s="5" customFormat="1" x14ac:dyDescent="0.2">
      <c r="C16" s="364" t="s">
        <v>905</v>
      </c>
      <c r="D16" s="104"/>
      <c r="E16" s="104"/>
      <c r="F16" s="104"/>
    </row>
    <row r="17" spans="1:6" s="5" customFormat="1" x14ac:dyDescent="0.2">
      <c r="B17" s="104"/>
      <c r="C17" s="364" t="s">
        <v>906</v>
      </c>
      <c r="D17" s="104"/>
      <c r="E17" s="104"/>
      <c r="F17" s="104"/>
    </row>
    <row r="18" spans="1:6" s="5" customFormat="1" x14ac:dyDescent="0.2">
      <c r="B18" s="104"/>
      <c r="C18" s="364" t="s">
        <v>907</v>
      </c>
      <c r="D18" s="104"/>
      <c r="E18" s="333"/>
      <c r="F18" s="104"/>
    </row>
    <row r="19" spans="1:6" s="5" customFormat="1" x14ac:dyDescent="0.2"/>
    <row r="20" spans="1:6" s="5" customFormat="1" x14ac:dyDescent="0.2">
      <c r="F20" s="140" t="s">
        <v>763</v>
      </c>
    </row>
    <row r="21" spans="1:6" ht="26.25" customHeight="1" x14ac:dyDescent="0.2">
      <c r="A21" s="515" t="s">
        <v>1940</v>
      </c>
      <c r="B21" s="515" t="s">
        <v>1941</v>
      </c>
      <c r="C21" s="515" t="s">
        <v>1792</v>
      </c>
      <c r="D21" s="515" t="s">
        <v>908</v>
      </c>
      <c r="E21" s="515" t="s">
        <v>644</v>
      </c>
      <c r="F21" s="515"/>
    </row>
    <row r="22" spans="1:6" ht="15" customHeight="1" x14ac:dyDescent="0.2">
      <c r="A22" s="515"/>
      <c r="B22" s="515"/>
      <c r="C22" s="515"/>
      <c r="D22" s="515"/>
      <c r="E22" s="515" t="s">
        <v>6</v>
      </c>
      <c r="F22" s="515" t="s">
        <v>645</v>
      </c>
    </row>
    <row r="23" spans="1:6" ht="15.75" customHeight="1" x14ac:dyDescent="0.2">
      <c r="A23" s="515"/>
      <c r="B23" s="515"/>
      <c r="C23" s="515"/>
      <c r="D23" s="515"/>
      <c r="E23" s="515"/>
      <c r="F23" s="515"/>
    </row>
    <row r="24" spans="1:6" x14ac:dyDescent="0.2">
      <c r="A24" s="365">
        <v>1</v>
      </c>
      <c r="B24" s="365">
        <v>2</v>
      </c>
      <c r="C24" s="365">
        <v>3</v>
      </c>
      <c r="D24" s="365">
        <v>4</v>
      </c>
      <c r="E24" s="365">
        <v>5</v>
      </c>
      <c r="F24" s="365">
        <v>6</v>
      </c>
    </row>
    <row r="25" spans="1:6" x14ac:dyDescent="0.2">
      <c r="A25" s="366"/>
      <c r="B25" s="366"/>
      <c r="C25" s="373" t="s">
        <v>909</v>
      </c>
      <c r="D25" s="366"/>
      <c r="E25" s="365"/>
      <c r="F25" s="365"/>
    </row>
    <row r="26" spans="1:6" ht="38.25" x14ac:dyDescent="0.2">
      <c r="A26" s="366">
        <v>1</v>
      </c>
      <c r="B26" s="366">
        <v>0</v>
      </c>
      <c r="C26" s="374" t="s">
        <v>1793</v>
      </c>
      <c r="D26" s="366">
        <v>601</v>
      </c>
      <c r="E26" s="387">
        <f>'КОНТЕН ПЛАН'!C3</f>
        <v>0</v>
      </c>
      <c r="F26" s="365"/>
    </row>
    <row r="27" spans="1:6" ht="38.25" x14ac:dyDescent="0.2">
      <c r="A27" s="366">
        <v>1.1000000000000001</v>
      </c>
      <c r="B27" s="366"/>
      <c r="C27" s="374" t="s">
        <v>910</v>
      </c>
      <c r="D27" s="366">
        <v>602</v>
      </c>
      <c r="E27" s="365"/>
      <c r="F27" s="365"/>
    </row>
    <row r="28" spans="1:6" ht="38.25" x14ac:dyDescent="0.2">
      <c r="A28" s="366">
        <v>1.2</v>
      </c>
      <c r="B28" s="366"/>
      <c r="C28" s="376" t="s">
        <v>1794</v>
      </c>
      <c r="D28" s="366">
        <v>603</v>
      </c>
      <c r="E28" s="365"/>
      <c r="F28" s="365"/>
    </row>
    <row r="29" spans="1:6" ht="38.25" x14ac:dyDescent="0.2">
      <c r="A29" s="366">
        <v>2</v>
      </c>
      <c r="B29" s="366"/>
      <c r="C29" s="374" t="s">
        <v>1795</v>
      </c>
      <c r="D29" s="366">
        <v>604</v>
      </c>
      <c r="E29" s="365"/>
      <c r="F29" s="365"/>
    </row>
    <row r="30" spans="1:6" ht="26.25" customHeight="1" x14ac:dyDescent="0.2">
      <c r="A30" s="515" t="s">
        <v>1940</v>
      </c>
      <c r="B30" s="515" t="s">
        <v>1941</v>
      </c>
      <c r="C30" s="515" t="s">
        <v>1792</v>
      </c>
      <c r="D30" s="515" t="s">
        <v>908</v>
      </c>
      <c r="E30" s="515" t="s">
        <v>644</v>
      </c>
      <c r="F30" s="515"/>
    </row>
    <row r="31" spans="1:6" ht="15" customHeight="1" x14ac:dyDescent="0.2">
      <c r="A31" s="515"/>
      <c r="B31" s="515"/>
      <c r="C31" s="515"/>
      <c r="D31" s="515"/>
      <c r="E31" s="515" t="s">
        <v>6</v>
      </c>
      <c r="F31" s="515" t="s">
        <v>645</v>
      </c>
    </row>
    <row r="32" spans="1:6" ht="15.75" customHeight="1" x14ac:dyDescent="0.2">
      <c r="A32" s="515"/>
      <c r="B32" s="515"/>
      <c r="C32" s="515"/>
      <c r="D32" s="515"/>
      <c r="E32" s="515"/>
      <c r="F32" s="515"/>
    </row>
    <row r="33" spans="1:6" x14ac:dyDescent="0.2">
      <c r="A33" s="365">
        <v>1</v>
      </c>
      <c r="B33" s="365">
        <v>2</v>
      </c>
      <c r="C33" s="365">
        <v>3</v>
      </c>
      <c r="D33" s="365">
        <v>4</v>
      </c>
      <c r="E33" s="365">
        <v>5</v>
      </c>
      <c r="F33" s="365">
        <v>6</v>
      </c>
    </row>
    <row r="34" spans="1:6" ht="25.5" x14ac:dyDescent="0.2">
      <c r="A34" s="366">
        <v>3</v>
      </c>
      <c r="B34" s="366"/>
      <c r="C34" s="374" t="s">
        <v>1796</v>
      </c>
      <c r="D34" s="366">
        <v>605</v>
      </c>
      <c r="E34" s="387">
        <f>'КОНТЕН ПЛАН'!C8-'КОНТЕН ПЛАН'!D23</f>
        <v>0</v>
      </c>
      <c r="F34" s="365"/>
    </row>
    <row r="35" spans="1:6" ht="42" customHeight="1" x14ac:dyDescent="0.2">
      <c r="A35" s="366">
        <v>4</v>
      </c>
      <c r="B35" s="366"/>
      <c r="C35" s="374" t="s">
        <v>1797</v>
      </c>
      <c r="D35" s="366">
        <v>606</v>
      </c>
      <c r="E35" s="365"/>
      <c r="F35" s="365"/>
    </row>
    <row r="36" spans="1:6" ht="38.25" x14ac:dyDescent="0.2">
      <c r="A36" s="366">
        <v>5</v>
      </c>
      <c r="B36" s="366"/>
      <c r="C36" s="374" t="s">
        <v>1798</v>
      </c>
      <c r="D36" s="366">
        <v>607</v>
      </c>
      <c r="E36" s="365"/>
      <c r="F36" s="365"/>
    </row>
    <row r="37" spans="1:6" ht="38.25" x14ac:dyDescent="0.2">
      <c r="A37" s="366">
        <v>6</v>
      </c>
      <c r="B37" s="366"/>
      <c r="C37" s="374" t="s">
        <v>1799</v>
      </c>
      <c r="D37" s="366">
        <v>608</v>
      </c>
      <c r="E37" s="365"/>
      <c r="F37" s="365"/>
    </row>
    <row r="38" spans="1:6" x14ac:dyDescent="0.2">
      <c r="A38" s="366"/>
      <c r="B38" s="366"/>
      <c r="C38" s="373" t="s">
        <v>1929</v>
      </c>
      <c r="D38" s="366"/>
      <c r="E38" s="365"/>
      <c r="F38" s="365"/>
    </row>
    <row r="39" spans="1:6" x14ac:dyDescent="0.2">
      <c r="A39" s="366">
        <v>7</v>
      </c>
      <c r="B39" s="366" t="s">
        <v>1800</v>
      </c>
      <c r="C39" s="374" t="s">
        <v>911</v>
      </c>
      <c r="D39" s="366">
        <v>609</v>
      </c>
      <c r="E39" s="387">
        <f>'КОНТЕН ПЛАН'!C28</f>
        <v>0</v>
      </c>
      <c r="F39" s="365"/>
    </row>
    <row r="40" spans="1:6" x14ac:dyDescent="0.2">
      <c r="A40" s="366">
        <v>8</v>
      </c>
      <c r="B40" s="366" t="s">
        <v>912</v>
      </c>
      <c r="C40" s="374" t="s">
        <v>913</v>
      </c>
      <c r="D40" s="366">
        <v>610</v>
      </c>
      <c r="E40" s="365"/>
      <c r="F40" s="365"/>
    </row>
    <row r="41" spans="1:6" ht="38.25" x14ac:dyDescent="0.2">
      <c r="A41" s="366">
        <v>9</v>
      </c>
      <c r="B41" s="366"/>
      <c r="C41" s="374" t="s">
        <v>1801</v>
      </c>
      <c r="D41" s="366">
        <v>611</v>
      </c>
      <c r="E41" s="365"/>
      <c r="F41" s="365"/>
    </row>
    <row r="42" spans="1:6" ht="54.75" customHeight="1" x14ac:dyDescent="0.2">
      <c r="A42" s="366">
        <v>10</v>
      </c>
      <c r="B42" s="366" t="s">
        <v>762</v>
      </c>
      <c r="C42" s="376" t="s">
        <v>1802</v>
      </c>
      <c r="D42" s="366">
        <v>612</v>
      </c>
      <c r="E42" s="365"/>
      <c r="F42" s="365"/>
    </row>
    <row r="43" spans="1:6" ht="38.25" x14ac:dyDescent="0.2">
      <c r="A43" s="366">
        <v>11</v>
      </c>
      <c r="B43" s="366"/>
      <c r="C43" s="376" t="s">
        <v>1803</v>
      </c>
      <c r="D43" s="366">
        <v>613</v>
      </c>
      <c r="E43" s="365"/>
      <c r="F43" s="365"/>
    </row>
    <row r="44" spans="1:6" ht="40.5" customHeight="1" x14ac:dyDescent="0.2">
      <c r="A44" s="366">
        <v>12</v>
      </c>
      <c r="B44" s="366"/>
      <c r="C44" s="376" t="s">
        <v>1804</v>
      </c>
      <c r="D44" s="366">
        <v>614</v>
      </c>
      <c r="E44" s="365"/>
      <c r="F44" s="365"/>
    </row>
    <row r="45" spans="1:6" ht="25.5" x14ac:dyDescent="0.2">
      <c r="A45" s="366">
        <v>13</v>
      </c>
      <c r="B45" s="366"/>
      <c r="C45" s="376" t="s">
        <v>1805</v>
      </c>
      <c r="D45" s="366">
        <v>615</v>
      </c>
      <c r="E45" s="365"/>
      <c r="F45" s="365"/>
    </row>
    <row r="46" spans="1:6" ht="38.25" x14ac:dyDescent="0.2">
      <c r="A46" s="366">
        <v>14</v>
      </c>
      <c r="B46" s="366"/>
      <c r="C46" s="374" t="s">
        <v>1806</v>
      </c>
      <c r="D46" s="366">
        <v>616</v>
      </c>
      <c r="E46" s="365"/>
      <c r="F46" s="365"/>
    </row>
    <row r="47" spans="1:6" ht="25.5" x14ac:dyDescent="0.2">
      <c r="A47" s="366">
        <v>15</v>
      </c>
      <c r="B47" s="366"/>
      <c r="C47" s="374" t="s">
        <v>1807</v>
      </c>
      <c r="D47" s="366">
        <v>617</v>
      </c>
      <c r="E47" s="365"/>
      <c r="F47" s="365"/>
    </row>
    <row r="48" spans="1:6" ht="51" x14ac:dyDescent="0.2">
      <c r="A48" s="366">
        <v>16</v>
      </c>
      <c r="B48" s="366" t="s">
        <v>914</v>
      </c>
      <c r="C48" s="374" t="s">
        <v>1808</v>
      </c>
      <c r="D48" s="366">
        <v>618</v>
      </c>
      <c r="E48" s="365"/>
      <c r="F48" s="365"/>
    </row>
    <row r="49" spans="1:7" x14ac:dyDescent="0.2">
      <c r="A49" s="383"/>
      <c r="B49" s="383"/>
      <c r="C49" s="384"/>
      <c r="D49" s="383"/>
      <c r="E49" s="385"/>
      <c r="F49" s="385"/>
    </row>
    <row r="50" spans="1:7" ht="26.25" customHeight="1" x14ac:dyDescent="0.2">
      <c r="A50" s="515" t="s">
        <v>1940</v>
      </c>
      <c r="B50" s="515" t="s">
        <v>1941</v>
      </c>
      <c r="C50" s="515" t="s">
        <v>1792</v>
      </c>
      <c r="D50" s="515" t="s">
        <v>908</v>
      </c>
      <c r="E50" s="515" t="s">
        <v>644</v>
      </c>
      <c r="F50" s="515"/>
    </row>
    <row r="51" spans="1:7" ht="15" customHeight="1" x14ac:dyDescent="0.2">
      <c r="A51" s="515"/>
      <c r="B51" s="515"/>
      <c r="C51" s="515"/>
      <c r="D51" s="515"/>
      <c r="E51" s="515" t="s">
        <v>6</v>
      </c>
      <c r="F51" s="515" t="s">
        <v>645</v>
      </c>
    </row>
    <row r="52" spans="1:7" ht="15.75" customHeight="1" x14ac:dyDescent="0.2">
      <c r="A52" s="515"/>
      <c r="B52" s="515"/>
      <c r="C52" s="515"/>
      <c r="D52" s="515"/>
      <c r="E52" s="515"/>
      <c r="F52" s="515"/>
    </row>
    <row r="53" spans="1:7" x14ac:dyDescent="0.2">
      <c r="A53" s="365">
        <v>1</v>
      </c>
      <c r="B53" s="365">
        <v>2</v>
      </c>
      <c r="C53" s="365">
        <v>3</v>
      </c>
      <c r="D53" s="365">
        <v>4</v>
      </c>
      <c r="E53" s="365">
        <v>5</v>
      </c>
      <c r="F53" s="365">
        <v>6</v>
      </c>
    </row>
    <row r="54" spans="1:7" ht="51" x14ac:dyDescent="0.2">
      <c r="A54" s="366">
        <v>17</v>
      </c>
      <c r="B54" s="366" t="s">
        <v>914</v>
      </c>
      <c r="C54" s="374" t="s">
        <v>1809</v>
      </c>
      <c r="D54" s="366">
        <v>619</v>
      </c>
      <c r="E54" s="365"/>
      <c r="F54" s="365"/>
    </row>
    <row r="55" spans="1:7" ht="28.5" customHeight="1" x14ac:dyDescent="0.2">
      <c r="A55" s="366">
        <v>18</v>
      </c>
      <c r="B55" s="366" t="s">
        <v>914</v>
      </c>
      <c r="C55" s="374" t="s">
        <v>1810</v>
      </c>
      <c r="D55" s="366">
        <v>620</v>
      </c>
      <c r="E55" s="365"/>
      <c r="F55" s="365"/>
      <c r="G55" s="371"/>
    </row>
    <row r="56" spans="1:7" ht="27" customHeight="1" x14ac:dyDescent="0.2">
      <c r="A56" s="366">
        <v>19</v>
      </c>
      <c r="B56" s="366" t="s">
        <v>914</v>
      </c>
      <c r="C56" s="374" t="s">
        <v>1811</v>
      </c>
      <c r="D56" s="366">
        <v>621</v>
      </c>
      <c r="E56" s="365"/>
      <c r="F56" s="365"/>
      <c r="G56" s="371"/>
    </row>
    <row r="57" spans="1:7" ht="25.5" x14ac:dyDescent="0.2">
      <c r="A57" s="366">
        <v>20</v>
      </c>
      <c r="B57" s="366" t="s">
        <v>914</v>
      </c>
      <c r="C57" s="374" t="s">
        <v>1812</v>
      </c>
      <c r="D57" s="366">
        <v>622</v>
      </c>
      <c r="E57" s="365"/>
      <c r="F57" s="365"/>
      <c r="G57" s="371"/>
    </row>
    <row r="58" spans="1:7" ht="37.5" customHeight="1" x14ac:dyDescent="0.2">
      <c r="A58" s="366">
        <v>21</v>
      </c>
      <c r="B58" s="366" t="s">
        <v>1813</v>
      </c>
      <c r="C58" s="374" t="s">
        <v>1814</v>
      </c>
      <c r="D58" s="366">
        <v>623</v>
      </c>
      <c r="E58" s="365"/>
      <c r="F58" s="365"/>
      <c r="G58" s="371"/>
    </row>
    <row r="59" spans="1:7" ht="29.25" customHeight="1" x14ac:dyDescent="0.2">
      <c r="A59" s="366">
        <v>22</v>
      </c>
      <c r="B59" s="366" t="s">
        <v>1813</v>
      </c>
      <c r="C59" s="374" t="s">
        <v>1815</v>
      </c>
      <c r="D59" s="366">
        <v>624</v>
      </c>
      <c r="E59" s="365"/>
      <c r="F59" s="365"/>
      <c r="G59" s="371"/>
    </row>
    <row r="60" spans="1:7" ht="38.25" x14ac:dyDescent="0.2">
      <c r="A60" s="366"/>
      <c r="B60" s="366"/>
      <c r="C60" s="373" t="s">
        <v>1816</v>
      </c>
      <c r="D60" s="366"/>
      <c r="E60" s="365"/>
      <c r="F60" s="365"/>
      <c r="G60" s="371"/>
    </row>
    <row r="61" spans="1:7" ht="93" customHeight="1" x14ac:dyDescent="0.2">
      <c r="A61" s="366">
        <v>23</v>
      </c>
      <c r="B61" s="366" t="s">
        <v>1817</v>
      </c>
      <c r="C61" s="374" t="s">
        <v>1931</v>
      </c>
      <c r="D61" s="366">
        <v>625</v>
      </c>
      <c r="E61" s="387">
        <f>'КОНТЕН ПЛАН'!C161+'КОНТЕН ПЛАН'!C163+'КОНТЕН ПЛАН'!C164</f>
        <v>0</v>
      </c>
      <c r="F61" s="365"/>
      <c r="G61" s="371"/>
    </row>
    <row r="62" spans="1:7" ht="25.5" x14ac:dyDescent="0.2">
      <c r="A62" s="366"/>
      <c r="B62" s="366"/>
      <c r="C62" s="373" t="s">
        <v>1930</v>
      </c>
      <c r="D62" s="366"/>
      <c r="E62" s="365"/>
      <c r="F62" s="365"/>
      <c r="G62" s="371"/>
    </row>
    <row r="63" spans="1:7" ht="117.75" x14ac:dyDescent="0.2">
      <c r="A63" s="366">
        <v>24</v>
      </c>
      <c r="B63" s="366" t="s">
        <v>1818</v>
      </c>
      <c r="C63" s="374" t="s">
        <v>1932</v>
      </c>
      <c r="D63" s="366">
        <v>626</v>
      </c>
      <c r="E63" s="387">
        <f>'КОНТЕН ПЛАН'!C125+'КОНТЕН ПЛАН'!C127</f>
        <v>0</v>
      </c>
      <c r="F63" s="365"/>
      <c r="G63" s="371"/>
    </row>
    <row r="64" spans="1:7" ht="15" x14ac:dyDescent="0.2">
      <c r="A64" s="383"/>
      <c r="B64" s="383"/>
      <c r="C64" s="384"/>
      <c r="D64" s="383"/>
      <c r="E64" s="385"/>
      <c r="F64" s="385"/>
      <c r="G64" s="371"/>
    </row>
    <row r="65" spans="1:7" ht="26.25" customHeight="1" x14ac:dyDescent="0.2">
      <c r="A65" s="515" t="s">
        <v>1940</v>
      </c>
      <c r="B65" s="515" t="s">
        <v>1941</v>
      </c>
      <c r="C65" s="515" t="s">
        <v>1792</v>
      </c>
      <c r="D65" s="515" t="s">
        <v>908</v>
      </c>
      <c r="E65" s="515" t="s">
        <v>644</v>
      </c>
      <c r="F65" s="515"/>
    </row>
    <row r="66" spans="1:7" ht="15" customHeight="1" x14ac:dyDescent="0.2">
      <c r="A66" s="515"/>
      <c r="B66" s="515"/>
      <c r="C66" s="515"/>
      <c r="D66" s="515"/>
      <c r="E66" s="515" t="s">
        <v>6</v>
      </c>
      <c r="F66" s="515" t="s">
        <v>645</v>
      </c>
    </row>
    <row r="67" spans="1:7" ht="15.75" customHeight="1" x14ac:dyDescent="0.2">
      <c r="A67" s="515"/>
      <c r="B67" s="515"/>
      <c r="C67" s="515"/>
      <c r="D67" s="515"/>
      <c r="E67" s="515"/>
      <c r="F67" s="515"/>
    </row>
    <row r="68" spans="1:7" x14ac:dyDescent="0.2">
      <c r="A68" s="365">
        <v>1</v>
      </c>
      <c r="B68" s="365">
        <v>2</v>
      </c>
      <c r="C68" s="365">
        <v>3</v>
      </c>
      <c r="D68" s="365">
        <v>4</v>
      </c>
      <c r="E68" s="365">
        <v>5</v>
      </c>
      <c r="F68" s="365">
        <v>6</v>
      </c>
    </row>
    <row r="69" spans="1:7" ht="127.5" x14ac:dyDescent="0.2">
      <c r="A69" s="366">
        <v>25</v>
      </c>
      <c r="B69" s="366" t="s">
        <v>1819</v>
      </c>
      <c r="C69" s="374" t="s">
        <v>1820</v>
      </c>
      <c r="D69" s="366">
        <v>627</v>
      </c>
      <c r="E69" s="365"/>
      <c r="F69" s="365"/>
    </row>
    <row r="70" spans="1:7" ht="82.5" x14ac:dyDescent="0.2">
      <c r="A70" s="366">
        <v>26</v>
      </c>
      <c r="B70" s="366" t="s">
        <v>1821</v>
      </c>
      <c r="C70" s="374" t="s">
        <v>1933</v>
      </c>
      <c r="D70" s="366">
        <v>628</v>
      </c>
      <c r="E70" s="387">
        <f>'КОНТЕН ПЛАН'!C160</f>
        <v>0</v>
      </c>
      <c r="F70" s="365"/>
      <c r="G70" s="371"/>
    </row>
    <row r="71" spans="1:7" ht="104.25" customHeight="1" x14ac:dyDescent="0.2">
      <c r="A71" s="366">
        <v>27</v>
      </c>
      <c r="B71" s="366" t="s">
        <v>1822</v>
      </c>
      <c r="C71" s="374" t="s">
        <v>1823</v>
      </c>
      <c r="D71" s="366">
        <v>629</v>
      </c>
      <c r="E71" s="365"/>
      <c r="F71" s="365"/>
      <c r="G71" s="371"/>
    </row>
    <row r="72" spans="1:7" ht="155.25" customHeight="1" x14ac:dyDescent="0.2">
      <c r="A72" s="366">
        <v>28</v>
      </c>
      <c r="B72" s="366" t="s">
        <v>1824</v>
      </c>
      <c r="C72" s="374" t="s">
        <v>1934</v>
      </c>
      <c r="D72" s="366">
        <v>630</v>
      </c>
      <c r="E72" s="387">
        <f>'КОНТЕН ПЛАН'!C124+'КОНТЕН ПЛАН'!C125+'КОНТЕН ПЛАН'!C126+'КОНТЕН ПЛАН'!C127+'КОНТЕН ПЛАН'!C128+'КОНТЕН ПЛАН'!C136+'КОНТЕН ПЛАН'!C137+'КОНТЕН ПЛАН'!C138+'КОНТЕН ПЛАН'!C139+'КОНТЕН ПЛАН'!C140+'КОНТЕН ПЛАН'!C141+'КОНТЕН ПЛАН'!C142+'КОНТЕН ПЛАН'!C143+'КОНТЕН ПЛАН'!C144+'КОНТЕН ПЛАН'!C145+'КОНТЕН ПЛАН'!C151+'КОНТЕН ПЛАН'!C160+'КОНТЕН ПЛАН'!C188</f>
        <v>0</v>
      </c>
      <c r="F72" s="365"/>
      <c r="G72" s="371"/>
    </row>
    <row r="73" spans="1:7" ht="26.25" customHeight="1" x14ac:dyDescent="0.2">
      <c r="A73" s="515" t="s">
        <v>1940</v>
      </c>
      <c r="B73" s="515" t="s">
        <v>1941</v>
      </c>
      <c r="C73" s="515" t="s">
        <v>1792</v>
      </c>
      <c r="D73" s="515" t="s">
        <v>908</v>
      </c>
      <c r="E73" s="515" t="s">
        <v>644</v>
      </c>
      <c r="F73" s="515"/>
    </row>
    <row r="74" spans="1:7" ht="15" customHeight="1" x14ac:dyDescent="0.2">
      <c r="A74" s="515"/>
      <c r="B74" s="515"/>
      <c r="C74" s="515"/>
      <c r="D74" s="515"/>
      <c r="E74" s="515" t="s">
        <v>6</v>
      </c>
      <c r="F74" s="515" t="s">
        <v>645</v>
      </c>
    </row>
    <row r="75" spans="1:7" ht="15.75" customHeight="1" x14ac:dyDescent="0.2">
      <c r="A75" s="515"/>
      <c r="B75" s="515"/>
      <c r="C75" s="515"/>
      <c r="D75" s="515"/>
      <c r="E75" s="515"/>
      <c r="F75" s="515"/>
    </row>
    <row r="76" spans="1:7" x14ac:dyDescent="0.2">
      <c r="A76" s="365">
        <v>1</v>
      </c>
      <c r="B76" s="365">
        <v>2</v>
      </c>
      <c r="C76" s="365">
        <v>3</v>
      </c>
      <c r="D76" s="365">
        <v>4</v>
      </c>
      <c r="E76" s="365">
        <v>5</v>
      </c>
      <c r="F76" s="365">
        <v>6</v>
      </c>
    </row>
    <row r="77" spans="1:7" ht="15" x14ac:dyDescent="0.2">
      <c r="A77" s="366"/>
      <c r="B77" s="366"/>
      <c r="C77" s="378" t="s">
        <v>1825</v>
      </c>
      <c r="D77" s="366"/>
      <c r="E77" s="365"/>
      <c r="F77" s="365"/>
      <c r="G77" s="371"/>
    </row>
    <row r="78" spans="1:7" ht="78" x14ac:dyDescent="0.2">
      <c r="A78" s="366">
        <v>29</v>
      </c>
      <c r="B78" s="366" t="s">
        <v>915</v>
      </c>
      <c r="C78" s="374" t="s">
        <v>1935</v>
      </c>
      <c r="D78" s="366">
        <v>631</v>
      </c>
      <c r="E78" s="365"/>
      <c r="F78" s="365"/>
      <c r="G78" s="371"/>
    </row>
    <row r="79" spans="1:7" ht="103.5" customHeight="1" x14ac:dyDescent="0.2">
      <c r="A79" s="366">
        <v>30</v>
      </c>
      <c r="B79" s="366" t="s">
        <v>915</v>
      </c>
      <c r="C79" s="376" t="s">
        <v>1826</v>
      </c>
      <c r="D79" s="366">
        <v>632</v>
      </c>
      <c r="E79" s="365"/>
      <c r="F79" s="365"/>
      <c r="G79" s="371"/>
    </row>
    <row r="80" spans="1:7" ht="89.25" x14ac:dyDescent="0.2">
      <c r="A80" s="366">
        <v>31</v>
      </c>
      <c r="B80" s="366" t="s">
        <v>915</v>
      </c>
      <c r="C80" s="374" t="s">
        <v>1827</v>
      </c>
      <c r="D80" s="366">
        <v>633</v>
      </c>
      <c r="E80" s="365"/>
      <c r="F80" s="365"/>
      <c r="G80" s="371"/>
    </row>
    <row r="81" spans="1:7" ht="28.5" customHeight="1" x14ac:dyDescent="0.2">
      <c r="A81" s="366"/>
      <c r="B81" s="366"/>
      <c r="C81" s="377" t="s">
        <v>1936</v>
      </c>
      <c r="D81" s="366"/>
      <c r="E81" s="365"/>
      <c r="F81" s="365"/>
      <c r="G81" s="371"/>
    </row>
    <row r="82" spans="1:7" ht="104.25" customHeight="1" x14ac:dyDescent="0.2">
      <c r="A82" s="366">
        <v>32</v>
      </c>
      <c r="B82" s="367" t="s">
        <v>1828</v>
      </c>
      <c r="C82" s="374" t="s">
        <v>1829</v>
      </c>
      <c r="D82" s="366">
        <v>634</v>
      </c>
      <c r="E82" s="387">
        <f>'КОНТЕН ПЛАН'!D232+'КОНТЕН ПЛАН'!D234+'КОНТЕН ПЛАН'!D250</f>
        <v>0</v>
      </c>
      <c r="F82" s="365"/>
      <c r="G82" s="372"/>
    </row>
    <row r="83" spans="1:7" ht="104.25" customHeight="1" x14ac:dyDescent="0.2">
      <c r="A83" s="383"/>
      <c r="B83" s="386"/>
      <c r="C83" s="384"/>
      <c r="D83" s="383"/>
      <c r="E83" s="385"/>
      <c r="F83" s="385"/>
      <c r="G83" s="372"/>
    </row>
    <row r="84" spans="1:7" ht="26.25" customHeight="1" x14ac:dyDescent="0.2">
      <c r="A84" s="515" t="s">
        <v>1940</v>
      </c>
      <c r="B84" s="515" t="s">
        <v>1941</v>
      </c>
      <c r="C84" s="515" t="s">
        <v>1792</v>
      </c>
      <c r="D84" s="515" t="s">
        <v>908</v>
      </c>
      <c r="E84" s="515" t="s">
        <v>644</v>
      </c>
      <c r="F84" s="515"/>
    </row>
    <row r="85" spans="1:7" ht="15" customHeight="1" x14ac:dyDescent="0.2">
      <c r="A85" s="515"/>
      <c r="B85" s="515"/>
      <c r="C85" s="515"/>
      <c r="D85" s="515"/>
      <c r="E85" s="515" t="s">
        <v>6</v>
      </c>
      <c r="F85" s="515" t="s">
        <v>645</v>
      </c>
    </row>
    <row r="86" spans="1:7" ht="15.75" customHeight="1" x14ac:dyDescent="0.2">
      <c r="A86" s="515"/>
      <c r="B86" s="515"/>
      <c r="C86" s="515"/>
      <c r="D86" s="515"/>
      <c r="E86" s="515"/>
      <c r="F86" s="515"/>
    </row>
    <row r="87" spans="1:7" x14ac:dyDescent="0.2">
      <c r="A87" s="365">
        <v>1</v>
      </c>
      <c r="B87" s="365">
        <v>2</v>
      </c>
      <c r="C87" s="365">
        <v>3</v>
      </c>
      <c r="D87" s="365">
        <v>4</v>
      </c>
      <c r="E87" s="365">
        <v>5</v>
      </c>
      <c r="F87" s="365">
        <v>6</v>
      </c>
    </row>
    <row r="88" spans="1:7" ht="25.5" x14ac:dyDescent="0.2">
      <c r="A88" s="366"/>
      <c r="B88" s="367"/>
      <c r="C88" s="373" t="s">
        <v>1942</v>
      </c>
      <c r="D88" s="366"/>
      <c r="E88" s="365"/>
      <c r="F88" s="365"/>
      <c r="G88" s="372"/>
    </row>
    <row r="89" spans="1:7" ht="105" x14ac:dyDescent="0.2">
      <c r="A89" s="366">
        <v>33</v>
      </c>
      <c r="B89" s="367" t="s">
        <v>1830</v>
      </c>
      <c r="C89" s="374" t="s">
        <v>1937</v>
      </c>
      <c r="D89" s="366">
        <v>635</v>
      </c>
      <c r="E89" s="387">
        <f>'КОНТЕН ПЛАН'!D199+'КОНТЕН ПЛАН'!D201</f>
        <v>0</v>
      </c>
      <c r="F89" s="365"/>
      <c r="G89" s="371"/>
    </row>
    <row r="90" spans="1:7" ht="116.25" customHeight="1" x14ac:dyDescent="0.2">
      <c r="A90" s="366">
        <v>34</v>
      </c>
      <c r="B90" s="367" t="s">
        <v>1831</v>
      </c>
      <c r="C90" s="374" t="s">
        <v>1832</v>
      </c>
      <c r="D90" s="366">
        <v>636</v>
      </c>
      <c r="E90" s="365"/>
      <c r="F90" s="365"/>
      <c r="G90" s="371"/>
    </row>
    <row r="91" spans="1:7" ht="79.5" customHeight="1" x14ac:dyDescent="0.2">
      <c r="A91" s="366">
        <v>35</v>
      </c>
      <c r="B91" s="367" t="s">
        <v>1833</v>
      </c>
      <c r="C91" s="374" t="s">
        <v>1938</v>
      </c>
      <c r="D91" s="366">
        <v>637</v>
      </c>
      <c r="E91" s="365"/>
      <c r="F91" s="365"/>
      <c r="G91" s="371"/>
    </row>
    <row r="92" spans="1:7" ht="76.5" x14ac:dyDescent="0.2">
      <c r="A92" s="366">
        <v>36</v>
      </c>
      <c r="B92" s="366" t="s">
        <v>1834</v>
      </c>
      <c r="C92" s="374" t="s">
        <v>1835</v>
      </c>
      <c r="D92" s="366">
        <v>638</v>
      </c>
      <c r="E92" s="387">
        <f>'КОНТЕН ПЛАН'!D207+'КОНТЕН ПЛАН'!D208+'КОНТЕН ПЛАН'!D209+'КОНТЕН ПЛАН'!D210+'КОНТЕН ПЛАН'!D211+'КОНТЕН ПЛАН'!D212+'КОНТЕН ПЛАН'!D213+'КОНТЕН ПЛАН'!D214+'КОНТЕН ПЛАН'!D215</f>
        <v>0</v>
      </c>
      <c r="F92" s="365"/>
      <c r="G92" s="371"/>
    </row>
    <row r="93" spans="1:7" ht="102" x14ac:dyDescent="0.2">
      <c r="A93" s="366">
        <v>37</v>
      </c>
      <c r="B93" s="366" t="s">
        <v>1836</v>
      </c>
      <c r="C93" s="374" t="s">
        <v>1939</v>
      </c>
      <c r="D93" s="366">
        <v>639</v>
      </c>
      <c r="E93" s="387">
        <f>'КОНТЕН ПЛАН'!D198+'КОНТЕН ПЛАН'!D206+'КОНТЕН ПЛАН'!D216+'КОНТЕН ПЛАН'!D222+'КОНТЕН ПЛАН'!D231</f>
        <v>0</v>
      </c>
      <c r="F93" s="365"/>
      <c r="G93" s="372"/>
    </row>
    <row r="94" spans="1:7" ht="26.25" customHeight="1" x14ac:dyDescent="0.2">
      <c r="A94" s="515" t="s">
        <v>1940</v>
      </c>
      <c r="B94" s="515" t="s">
        <v>1941</v>
      </c>
      <c r="C94" s="515" t="s">
        <v>1792</v>
      </c>
      <c r="D94" s="515" t="s">
        <v>908</v>
      </c>
      <c r="E94" s="515" t="s">
        <v>644</v>
      </c>
      <c r="F94" s="515"/>
    </row>
    <row r="95" spans="1:7" ht="15" customHeight="1" x14ac:dyDescent="0.2">
      <c r="A95" s="515"/>
      <c r="B95" s="515"/>
      <c r="C95" s="515"/>
      <c r="D95" s="515"/>
      <c r="E95" s="515" t="s">
        <v>6</v>
      </c>
      <c r="F95" s="515" t="s">
        <v>645</v>
      </c>
    </row>
    <row r="96" spans="1:7" ht="15.75" customHeight="1" x14ac:dyDescent="0.2">
      <c r="A96" s="515"/>
      <c r="B96" s="515"/>
      <c r="C96" s="515"/>
      <c r="D96" s="515"/>
      <c r="E96" s="515"/>
      <c r="F96" s="515"/>
    </row>
    <row r="97" spans="1:7" x14ac:dyDescent="0.2">
      <c r="A97" s="365">
        <v>1</v>
      </c>
      <c r="B97" s="365">
        <v>2</v>
      </c>
      <c r="C97" s="365">
        <v>3</v>
      </c>
      <c r="D97" s="365">
        <v>4</v>
      </c>
      <c r="E97" s="365">
        <v>5</v>
      </c>
      <c r="F97" s="365">
        <v>6</v>
      </c>
    </row>
    <row r="98" spans="1:7" x14ac:dyDescent="0.2">
      <c r="A98" s="366"/>
      <c r="B98" s="366"/>
      <c r="C98" s="373" t="s">
        <v>1837</v>
      </c>
      <c r="D98" s="366"/>
      <c r="E98" s="365"/>
      <c r="F98" s="365"/>
      <c r="G98" s="372"/>
    </row>
    <row r="99" spans="1:7" x14ac:dyDescent="0.2">
      <c r="A99" s="366"/>
      <c r="B99" s="366"/>
      <c r="C99" s="373" t="s">
        <v>1838</v>
      </c>
      <c r="D99" s="366"/>
      <c r="E99" s="365"/>
      <c r="F99" s="365"/>
      <c r="G99" s="372"/>
    </row>
    <row r="100" spans="1:7" ht="38.25" x14ac:dyDescent="0.2">
      <c r="A100" s="366">
        <v>38</v>
      </c>
      <c r="B100" s="366"/>
      <c r="C100" s="374" t="s">
        <v>1839</v>
      </c>
      <c r="D100" s="366">
        <v>640</v>
      </c>
      <c r="E100" s="387">
        <f>БУ!E30</f>
        <v>0</v>
      </c>
      <c r="F100" s="365"/>
      <c r="G100" s="372"/>
    </row>
    <row r="101" spans="1:7" ht="26.25" customHeight="1" x14ac:dyDescent="0.2">
      <c r="A101" s="366">
        <v>39</v>
      </c>
      <c r="B101" s="366" t="s">
        <v>1840</v>
      </c>
      <c r="C101" s="374" t="s">
        <v>1841</v>
      </c>
      <c r="D101" s="366">
        <v>641</v>
      </c>
      <c r="E101" s="365"/>
      <c r="F101" s="365"/>
      <c r="G101" s="371"/>
    </row>
    <row r="102" spans="1:7" ht="25.5" x14ac:dyDescent="0.2">
      <c r="A102" s="366">
        <v>40</v>
      </c>
      <c r="B102" s="366" t="s">
        <v>1842</v>
      </c>
      <c r="C102" s="374" t="s">
        <v>1843</v>
      </c>
      <c r="D102" s="366">
        <v>642</v>
      </c>
      <c r="E102" s="365"/>
      <c r="F102" s="365"/>
      <c r="G102" s="371"/>
    </row>
    <row r="103" spans="1:7" ht="41.25" customHeight="1" x14ac:dyDescent="0.2">
      <c r="A103" s="366">
        <v>41</v>
      </c>
      <c r="B103" s="366" t="s">
        <v>916</v>
      </c>
      <c r="C103" s="374" t="s">
        <v>1844</v>
      </c>
      <c r="D103" s="366">
        <v>643</v>
      </c>
      <c r="E103" s="387">
        <f>'КОНТЕН ПЛАН'!D438+'КОНТЕН ПЛАН'!D443+'КОНТЕН ПЛАН'!D444</f>
        <v>0</v>
      </c>
      <c r="F103" s="365"/>
      <c r="G103" s="372"/>
    </row>
    <row r="104" spans="1:7" ht="40.5" customHeight="1" x14ac:dyDescent="0.2">
      <c r="A104" s="366">
        <v>42</v>
      </c>
      <c r="B104" s="366" t="s">
        <v>1845</v>
      </c>
      <c r="C104" s="374" t="s">
        <v>917</v>
      </c>
      <c r="D104" s="366">
        <v>644</v>
      </c>
      <c r="E104" s="387">
        <f>'КОНТЕН ПЛАН'!D445+'КОНТЕН ПЛАН'!D439</f>
        <v>0</v>
      </c>
      <c r="F104" s="365"/>
      <c r="G104" s="372"/>
    </row>
    <row r="105" spans="1:7" ht="51" x14ac:dyDescent="0.2">
      <c r="A105" s="366">
        <v>43</v>
      </c>
      <c r="B105" s="366" t="s">
        <v>918</v>
      </c>
      <c r="C105" s="376" t="s">
        <v>1846</v>
      </c>
      <c r="D105" s="366">
        <v>645</v>
      </c>
      <c r="E105" s="365"/>
      <c r="F105" s="365"/>
      <c r="G105" s="372"/>
    </row>
    <row r="106" spans="1:7" ht="51" x14ac:dyDescent="0.2">
      <c r="A106" s="366">
        <v>44</v>
      </c>
      <c r="B106" s="366" t="s">
        <v>1847</v>
      </c>
      <c r="C106" s="374" t="s">
        <v>1848</v>
      </c>
      <c r="D106" s="366">
        <v>646</v>
      </c>
      <c r="E106" s="387">
        <f>'КОНТЕН ПЛАН'!C448</f>
        <v>0</v>
      </c>
      <c r="F106" s="365"/>
      <c r="G106" s="372"/>
    </row>
    <row r="107" spans="1:7" ht="25.5" x14ac:dyDescent="0.2">
      <c r="A107" s="366">
        <v>45</v>
      </c>
      <c r="B107" s="366">
        <v>747</v>
      </c>
      <c r="C107" s="374" t="s">
        <v>1849</v>
      </c>
      <c r="D107" s="366">
        <v>647</v>
      </c>
      <c r="E107" s="387">
        <f>'КОНТЕН ПЛАН'!D450</f>
        <v>0</v>
      </c>
      <c r="F107" s="365"/>
      <c r="G107" s="372"/>
    </row>
    <row r="108" spans="1:7" ht="25.5" x14ac:dyDescent="0.2">
      <c r="A108" s="366">
        <v>46</v>
      </c>
      <c r="B108" s="366" t="s">
        <v>919</v>
      </c>
      <c r="C108" s="374" t="s">
        <v>920</v>
      </c>
      <c r="D108" s="366">
        <v>648</v>
      </c>
      <c r="E108" s="365"/>
      <c r="F108" s="365"/>
      <c r="G108" s="372"/>
    </row>
    <row r="109" spans="1:7" ht="38.25" x14ac:dyDescent="0.2">
      <c r="A109" s="366">
        <v>47</v>
      </c>
      <c r="B109" s="366">
        <v>748</v>
      </c>
      <c r="C109" s="374" t="s">
        <v>921</v>
      </c>
      <c r="D109" s="366">
        <v>649</v>
      </c>
      <c r="E109" s="387">
        <f>'КОНТЕН ПЛАН'!C451</f>
        <v>0</v>
      </c>
      <c r="F109" s="365"/>
      <c r="G109" s="372"/>
    </row>
    <row r="110" spans="1:7" x14ac:dyDescent="0.2">
      <c r="A110" s="366"/>
      <c r="B110" s="366"/>
      <c r="C110" s="373" t="s">
        <v>1850</v>
      </c>
      <c r="D110" s="366"/>
      <c r="E110" s="365"/>
      <c r="F110" s="365"/>
      <c r="G110" s="372"/>
    </row>
    <row r="111" spans="1:7" ht="38.25" x14ac:dyDescent="0.2">
      <c r="A111" s="366">
        <v>48</v>
      </c>
      <c r="B111" s="366">
        <v>760</v>
      </c>
      <c r="C111" s="374" t="s">
        <v>1851</v>
      </c>
      <c r="D111" s="366">
        <v>650</v>
      </c>
      <c r="E111" s="387">
        <f>'КОНТЕН ПЛАН'!C464</f>
        <v>0</v>
      </c>
      <c r="F111" s="365"/>
      <c r="G111" s="372"/>
    </row>
    <row r="112" spans="1:7" ht="25.5" x14ac:dyDescent="0.2">
      <c r="A112" s="366">
        <v>49</v>
      </c>
      <c r="B112" s="366">
        <v>761</v>
      </c>
      <c r="C112" s="374" t="s">
        <v>922</v>
      </c>
      <c r="D112" s="366">
        <v>651</v>
      </c>
      <c r="E112" s="387">
        <f>'КОНТЕН ПЛАН'!C465</f>
        <v>0</v>
      </c>
      <c r="F112" s="365"/>
      <c r="G112" s="372"/>
    </row>
    <row r="113" spans="1:7" ht="26.25" customHeight="1" x14ac:dyDescent="0.2">
      <c r="A113" s="515" t="s">
        <v>1940</v>
      </c>
      <c r="B113" s="515" t="s">
        <v>1941</v>
      </c>
      <c r="C113" s="515" t="s">
        <v>1792</v>
      </c>
      <c r="D113" s="515" t="s">
        <v>908</v>
      </c>
      <c r="E113" s="515" t="s">
        <v>644</v>
      </c>
      <c r="F113" s="515"/>
    </row>
    <row r="114" spans="1:7" ht="15" customHeight="1" x14ac:dyDescent="0.2">
      <c r="A114" s="515"/>
      <c r="B114" s="515"/>
      <c r="C114" s="515"/>
      <c r="D114" s="515"/>
      <c r="E114" s="515" t="s">
        <v>6</v>
      </c>
      <c r="F114" s="515" t="s">
        <v>645</v>
      </c>
    </row>
    <row r="115" spans="1:7" ht="15.75" customHeight="1" x14ac:dyDescent="0.2">
      <c r="A115" s="515"/>
      <c r="B115" s="515"/>
      <c r="C115" s="515"/>
      <c r="D115" s="515"/>
      <c r="E115" s="515"/>
      <c r="F115" s="515"/>
    </row>
    <row r="116" spans="1:7" x14ac:dyDescent="0.2">
      <c r="A116" s="365">
        <v>1</v>
      </c>
      <c r="B116" s="365">
        <v>2</v>
      </c>
      <c r="C116" s="365">
        <v>3</v>
      </c>
      <c r="D116" s="365">
        <v>4</v>
      </c>
      <c r="E116" s="365">
        <v>5</v>
      </c>
      <c r="F116" s="365">
        <v>6</v>
      </c>
    </row>
    <row r="117" spans="1:7" ht="38.25" x14ac:dyDescent="0.2">
      <c r="A117" s="366">
        <v>50</v>
      </c>
      <c r="B117" s="366">
        <v>762</v>
      </c>
      <c r="C117" s="374" t="s">
        <v>1852</v>
      </c>
      <c r="D117" s="366">
        <v>652</v>
      </c>
      <c r="E117" s="387">
        <f>'КОНТЕН ПЛАН'!C466</f>
        <v>0</v>
      </c>
      <c r="F117" s="365"/>
      <c r="G117" s="372"/>
    </row>
    <row r="118" spans="1:7" ht="29.25" customHeight="1" x14ac:dyDescent="0.2">
      <c r="A118" s="366">
        <v>51</v>
      </c>
      <c r="B118" s="366">
        <v>763</v>
      </c>
      <c r="C118" s="374" t="s">
        <v>1853</v>
      </c>
      <c r="D118" s="366">
        <v>653</v>
      </c>
      <c r="E118" s="387">
        <f>'КОНТЕН ПЛАН'!C467</f>
        <v>0</v>
      </c>
      <c r="F118" s="365"/>
      <c r="G118" s="372"/>
    </row>
    <row r="119" spans="1:7" ht="25.5" customHeight="1" x14ac:dyDescent="0.2">
      <c r="A119" s="366">
        <v>52</v>
      </c>
      <c r="B119" s="366">
        <v>764</v>
      </c>
      <c r="C119" s="374" t="s">
        <v>1854</v>
      </c>
      <c r="D119" s="366">
        <v>654</v>
      </c>
      <c r="E119" s="387">
        <f>'КОНТЕН ПЛАН'!C468</f>
        <v>0</v>
      </c>
      <c r="F119" s="365"/>
      <c r="G119" s="371"/>
    </row>
    <row r="120" spans="1:7" ht="38.25" x14ac:dyDescent="0.2">
      <c r="A120" s="366">
        <v>53</v>
      </c>
      <c r="B120" s="366">
        <v>765</v>
      </c>
      <c r="C120" s="374" t="s">
        <v>1855</v>
      </c>
      <c r="D120" s="366">
        <v>655</v>
      </c>
      <c r="E120" s="387">
        <f>'КОНТЕН ПЛАН'!C469</f>
        <v>0</v>
      </c>
      <c r="F120" s="365"/>
      <c r="G120" s="371"/>
    </row>
    <row r="121" spans="1:7" ht="38.25" x14ac:dyDescent="0.2">
      <c r="A121" s="366">
        <v>54</v>
      </c>
      <c r="B121" s="366">
        <v>766</v>
      </c>
      <c r="C121" s="374" t="s">
        <v>1856</v>
      </c>
      <c r="D121" s="366">
        <v>656</v>
      </c>
      <c r="E121" s="387">
        <f>'КОНТЕН ПЛАН'!C470</f>
        <v>0</v>
      </c>
      <c r="F121" s="365"/>
      <c r="G121" s="372"/>
    </row>
    <row r="122" spans="1:7" ht="38.25" x14ac:dyDescent="0.2">
      <c r="A122" s="366">
        <v>55</v>
      </c>
      <c r="B122" s="366">
        <v>767</v>
      </c>
      <c r="C122" s="374" t="s">
        <v>1857</v>
      </c>
      <c r="D122" s="366">
        <v>657</v>
      </c>
      <c r="E122" s="387">
        <f>'КОНТЕН ПЛАН'!D471</f>
        <v>0</v>
      </c>
      <c r="F122" s="365"/>
      <c r="G122" s="372"/>
    </row>
    <row r="123" spans="1:7" ht="25.5" x14ac:dyDescent="0.2">
      <c r="A123" s="366">
        <v>56</v>
      </c>
      <c r="B123" s="366" t="s">
        <v>923</v>
      </c>
      <c r="C123" s="374" t="s">
        <v>1858</v>
      </c>
      <c r="D123" s="366">
        <v>658</v>
      </c>
      <c r="E123" s="365"/>
      <c r="F123" s="365"/>
      <c r="G123" s="372"/>
    </row>
    <row r="124" spans="1:7" ht="38.25" x14ac:dyDescent="0.2">
      <c r="A124" s="366">
        <v>57</v>
      </c>
      <c r="B124" s="366" t="s">
        <v>923</v>
      </c>
      <c r="C124" s="374" t="s">
        <v>1859</v>
      </c>
      <c r="D124" s="366">
        <v>659</v>
      </c>
      <c r="E124" s="365"/>
      <c r="F124" s="365"/>
      <c r="G124" s="372"/>
    </row>
    <row r="125" spans="1:7" ht="38.25" x14ac:dyDescent="0.2">
      <c r="A125" s="366">
        <v>58</v>
      </c>
      <c r="B125" s="366">
        <v>768</v>
      </c>
      <c r="C125" s="374" t="s">
        <v>1860</v>
      </c>
      <c r="D125" s="366">
        <v>660</v>
      </c>
      <c r="E125" s="387">
        <f>'КОНТЕН ПЛАН'!C472</f>
        <v>0</v>
      </c>
      <c r="F125" s="365"/>
      <c r="G125" s="372"/>
    </row>
    <row r="126" spans="1:7" ht="25.5" x14ac:dyDescent="0.2">
      <c r="A126" s="366">
        <v>59</v>
      </c>
      <c r="B126" s="366">
        <v>769</v>
      </c>
      <c r="C126" s="374" t="s">
        <v>1861</v>
      </c>
      <c r="D126" s="366">
        <v>661</v>
      </c>
      <c r="E126" s="387">
        <f>'КОНТЕН ПЛАН'!C473</f>
        <v>0</v>
      </c>
      <c r="F126" s="365"/>
      <c r="G126" s="372"/>
    </row>
    <row r="127" spans="1:7" ht="51" x14ac:dyDescent="0.2">
      <c r="A127" s="366">
        <v>60</v>
      </c>
      <c r="B127" s="366" t="s">
        <v>924</v>
      </c>
      <c r="C127" s="374" t="s">
        <v>1862</v>
      </c>
      <c r="D127" s="366">
        <v>662</v>
      </c>
      <c r="E127" s="365"/>
      <c r="F127" s="365"/>
      <c r="G127" s="372"/>
    </row>
    <row r="128" spans="1:7" ht="25.5" x14ac:dyDescent="0.2">
      <c r="A128" s="366">
        <v>61</v>
      </c>
      <c r="B128" s="366" t="s">
        <v>924</v>
      </c>
      <c r="C128" s="374" t="s">
        <v>1863</v>
      </c>
      <c r="D128" s="366">
        <v>663</v>
      </c>
      <c r="E128" s="365"/>
      <c r="F128" s="365"/>
      <c r="G128" s="372"/>
    </row>
    <row r="129" spans="1:7" ht="25.5" x14ac:dyDescent="0.2">
      <c r="A129" s="366">
        <v>62</v>
      </c>
      <c r="B129" s="366" t="s">
        <v>924</v>
      </c>
      <c r="C129" s="374" t="s">
        <v>1864</v>
      </c>
      <c r="D129" s="366">
        <v>664</v>
      </c>
      <c r="E129" s="365"/>
      <c r="F129" s="365"/>
      <c r="G129" s="372"/>
    </row>
    <row r="130" spans="1:7" ht="25.5" x14ac:dyDescent="0.2">
      <c r="A130" s="366">
        <v>63</v>
      </c>
      <c r="B130" s="366" t="s">
        <v>924</v>
      </c>
      <c r="C130" s="374" t="s">
        <v>1865</v>
      </c>
      <c r="D130" s="366">
        <v>665</v>
      </c>
      <c r="E130" s="365"/>
      <c r="F130" s="365"/>
      <c r="G130" s="372"/>
    </row>
    <row r="131" spans="1:7" x14ac:dyDescent="0.2">
      <c r="A131" s="366"/>
      <c r="B131" s="366"/>
      <c r="C131" s="373" t="s">
        <v>1866</v>
      </c>
      <c r="D131" s="366"/>
      <c r="E131" s="365"/>
      <c r="F131" s="365"/>
      <c r="G131" s="372"/>
    </row>
    <row r="132" spans="1:7" x14ac:dyDescent="0.2">
      <c r="A132" s="366">
        <v>64</v>
      </c>
      <c r="B132" s="366" t="s">
        <v>925</v>
      </c>
      <c r="C132" s="374" t="s">
        <v>926</v>
      </c>
      <c r="D132" s="366">
        <v>666</v>
      </c>
      <c r="E132" s="365"/>
      <c r="F132" s="365"/>
      <c r="G132" s="372"/>
    </row>
    <row r="133" spans="1:7" x14ac:dyDescent="0.2">
      <c r="A133" s="366"/>
      <c r="B133" s="366"/>
      <c r="C133" s="373" t="s">
        <v>1867</v>
      </c>
      <c r="D133" s="366"/>
      <c r="E133" s="365"/>
      <c r="F133" s="365"/>
      <c r="G133" s="372"/>
    </row>
    <row r="134" spans="1:7" ht="25.5" x14ac:dyDescent="0.2">
      <c r="A134" s="366">
        <v>65</v>
      </c>
      <c r="B134" s="366">
        <v>700</v>
      </c>
      <c r="C134" s="374" t="s">
        <v>927</v>
      </c>
      <c r="D134" s="366">
        <v>667</v>
      </c>
      <c r="E134" s="365"/>
      <c r="F134" s="365"/>
      <c r="G134" s="372"/>
    </row>
    <row r="135" spans="1:7" ht="26.25" customHeight="1" x14ac:dyDescent="0.2">
      <c r="A135" s="515" t="s">
        <v>1940</v>
      </c>
      <c r="B135" s="515" t="s">
        <v>1941</v>
      </c>
      <c r="C135" s="515" t="s">
        <v>1792</v>
      </c>
      <c r="D135" s="515" t="s">
        <v>908</v>
      </c>
      <c r="E135" s="515" t="s">
        <v>644</v>
      </c>
      <c r="F135" s="515"/>
    </row>
    <row r="136" spans="1:7" ht="15" customHeight="1" x14ac:dyDescent="0.2">
      <c r="A136" s="515"/>
      <c r="B136" s="515"/>
      <c r="C136" s="515"/>
      <c r="D136" s="515"/>
      <c r="E136" s="515" t="s">
        <v>6</v>
      </c>
      <c r="F136" s="515" t="s">
        <v>645</v>
      </c>
    </row>
    <row r="137" spans="1:7" ht="15.75" customHeight="1" x14ac:dyDescent="0.2">
      <c r="A137" s="515"/>
      <c r="B137" s="515"/>
      <c r="C137" s="515"/>
      <c r="D137" s="515"/>
      <c r="E137" s="515"/>
      <c r="F137" s="515"/>
    </row>
    <row r="138" spans="1:7" x14ac:dyDescent="0.2">
      <c r="A138" s="365">
        <v>1</v>
      </c>
      <c r="B138" s="365">
        <v>2</v>
      </c>
      <c r="C138" s="365">
        <v>3</v>
      </c>
      <c r="D138" s="365">
        <v>4</v>
      </c>
      <c r="E138" s="365">
        <v>5</v>
      </c>
      <c r="F138" s="365">
        <v>6</v>
      </c>
    </row>
    <row r="139" spans="1:7" ht="38.25" x14ac:dyDescent="0.2">
      <c r="A139" s="366"/>
      <c r="B139" s="366"/>
      <c r="C139" s="373" t="s">
        <v>1868</v>
      </c>
      <c r="D139" s="366"/>
      <c r="E139" s="365"/>
      <c r="F139" s="365"/>
      <c r="G139" s="372"/>
    </row>
    <row r="140" spans="1:7" ht="27.75" customHeight="1" x14ac:dyDescent="0.2">
      <c r="A140" s="366">
        <v>66</v>
      </c>
      <c r="B140" s="366" t="s">
        <v>928</v>
      </c>
      <c r="C140" s="374" t="s">
        <v>1869</v>
      </c>
      <c r="D140" s="366">
        <v>668</v>
      </c>
      <c r="E140" s="387">
        <f>'КОНТЕН ПЛАН'!C296</f>
        <v>0</v>
      </c>
      <c r="F140" s="365"/>
      <c r="G140" s="372"/>
    </row>
    <row r="141" spans="1:7" ht="25.5" x14ac:dyDescent="0.2">
      <c r="A141" s="366">
        <v>67</v>
      </c>
      <c r="B141" s="366" t="s">
        <v>928</v>
      </c>
      <c r="C141" s="374" t="s">
        <v>929</v>
      </c>
      <c r="D141" s="366">
        <v>669</v>
      </c>
      <c r="E141" s="387"/>
      <c r="F141" s="365"/>
      <c r="G141" s="371"/>
    </row>
    <row r="142" spans="1:7" ht="28.5" customHeight="1" x14ac:dyDescent="0.2">
      <c r="A142" s="366">
        <v>68</v>
      </c>
      <c r="B142" s="366" t="s">
        <v>928</v>
      </c>
      <c r="C142" s="374" t="s">
        <v>1870</v>
      </c>
      <c r="D142" s="366">
        <v>670</v>
      </c>
      <c r="E142" s="365"/>
      <c r="F142" s="365"/>
      <c r="G142" s="371"/>
    </row>
    <row r="143" spans="1:7" ht="25.5" x14ac:dyDescent="0.2">
      <c r="A143" s="366">
        <v>69</v>
      </c>
      <c r="B143" s="366" t="s">
        <v>928</v>
      </c>
      <c r="C143" s="374" t="s">
        <v>1871</v>
      </c>
      <c r="D143" s="366">
        <v>671</v>
      </c>
      <c r="E143" s="387">
        <f>'КОНТЕН ПЛАН'!C297</f>
        <v>0</v>
      </c>
      <c r="F143" s="365"/>
      <c r="G143" s="372"/>
    </row>
    <row r="144" spans="1:7" ht="25.5" x14ac:dyDescent="0.2">
      <c r="A144" s="366">
        <v>70</v>
      </c>
      <c r="B144" s="366" t="s">
        <v>928</v>
      </c>
      <c r="C144" s="374" t="s">
        <v>1872</v>
      </c>
      <c r="D144" s="366">
        <v>672</v>
      </c>
      <c r="E144" s="387">
        <f>'КОНТЕН ПЛАН'!C302</f>
        <v>0</v>
      </c>
      <c r="F144" s="365"/>
      <c r="G144" s="372"/>
    </row>
    <row r="145" spans="1:7" ht="25.5" x14ac:dyDescent="0.2">
      <c r="A145" s="366">
        <v>71</v>
      </c>
      <c r="B145" s="366" t="s">
        <v>928</v>
      </c>
      <c r="C145" s="374" t="s">
        <v>1873</v>
      </c>
      <c r="D145" s="366">
        <v>673</v>
      </c>
      <c r="E145" s="365"/>
      <c r="F145" s="365"/>
      <c r="G145" s="372"/>
    </row>
    <row r="146" spans="1:7" ht="38.25" x14ac:dyDescent="0.2">
      <c r="A146" s="366">
        <v>72</v>
      </c>
      <c r="B146" s="366" t="s">
        <v>928</v>
      </c>
      <c r="C146" s="374" t="s">
        <v>1874</v>
      </c>
      <c r="D146" s="366">
        <v>674</v>
      </c>
      <c r="E146" s="365"/>
      <c r="F146" s="365"/>
      <c r="G146" s="372"/>
    </row>
    <row r="147" spans="1:7" x14ac:dyDescent="0.2">
      <c r="A147" s="366">
        <v>73</v>
      </c>
      <c r="B147" s="366" t="s">
        <v>928</v>
      </c>
      <c r="C147" s="374" t="s">
        <v>1875</v>
      </c>
      <c r="D147" s="366">
        <v>675</v>
      </c>
      <c r="E147" s="365"/>
      <c r="F147" s="365"/>
      <c r="G147" s="372"/>
    </row>
    <row r="148" spans="1:7" ht="25.5" x14ac:dyDescent="0.2">
      <c r="A148" s="366">
        <v>74</v>
      </c>
      <c r="B148" s="366" t="s">
        <v>930</v>
      </c>
      <c r="C148" s="374" t="s">
        <v>1876</v>
      </c>
      <c r="D148" s="366">
        <v>676</v>
      </c>
      <c r="E148" s="387">
        <v>0</v>
      </c>
      <c r="F148" s="365"/>
      <c r="G148" s="372"/>
    </row>
    <row r="149" spans="1:7" ht="25.5" x14ac:dyDescent="0.2">
      <c r="A149" s="366">
        <v>75</v>
      </c>
      <c r="B149" s="366" t="s">
        <v>930</v>
      </c>
      <c r="C149" s="374" t="s">
        <v>1877</v>
      </c>
      <c r="D149" s="366">
        <v>677</v>
      </c>
      <c r="E149" s="365"/>
      <c r="F149" s="365"/>
      <c r="G149" s="372"/>
    </row>
    <row r="150" spans="1:7" ht="38.25" x14ac:dyDescent="0.2">
      <c r="A150" s="366">
        <v>76</v>
      </c>
      <c r="B150" s="366">
        <v>404</v>
      </c>
      <c r="C150" s="374" t="s">
        <v>1878</v>
      </c>
      <c r="D150" s="366">
        <v>678</v>
      </c>
      <c r="E150" s="387">
        <f>'КОНТЕН ПЛАН'!C300</f>
        <v>0</v>
      </c>
      <c r="F150" s="365"/>
      <c r="G150" s="372"/>
    </row>
    <row r="151" spans="1:7" ht="38.25" x14ac:dyDescent="0.2">
      <c r="A151" s="366">
        <v>77</v>
      </c>
      <c r="B151" s="366">
        <v>407</v>
      </c>
      <c r="C151" s="374" t="s">
        <v>1879</v>
      </c>
      <c r="D151" s="366">
        <v>679</v>
      </c>
      <c r="E151" s="387">
        <f>'КОНТЕН ПЛАН'!C303</f>
        <v>0</v>
      </c>
      <c r="F151" s="365"/>
      <c r="G151" s="372"/>
    </row>
    <row r="152" spans="1:7" x14ac:dyDescent="0.2">
      <c r="A152" s="366"/>
      <c r="B152" s="366"/>
      <c r="C152" s="373" t="s">
        <v>1880</v>
      </c>
      <c r="D152" s="366"/>
      <c r="E152" s="365"/>
      <c r="F152" s="365"/>
      <c r="G152" s="372"/>
    </row>
    <row r="153" spans="1:7" ht="25.5" x14ac:dyDescent="0.2">
      <c r="A153" s="366">
        <v>78</v>
      </c>
      <c r="B153" s="366" t="s">
        <v>931</v>
      </c>
      <c r="C153" s="374" t="s">
        <v>1881</v>
      </c>
      <c r="D153" s="366">
        <v>680</v>
      </c>
      <c r="E153" s="387">
        <f>'КОНТЕН ПЛАН'!C307</f>
        <v>0</v>
      </c>
      <c r="F153" s="365"/>
      <c r="G153" s="372"/>
    </row>
    <row r="154" spans="1:7" ht="25.5" x14ac:dyDescent="0.2">
      <c r="A154" s="366">
        <v>79</v>
      </c>
      <c r="B154" s="366" t="s">
        <v>931</v>
      </c>
      <c r="C154" s="374" t="s">
        <v>1882</v>
      </c>
      <c r="D154" s="366">
        <v>681</v>
      </c>
      <c r="E154" s="365"/>
      <c r="F154" s="365"/>
      <c r="G154" s="372"/>
    </row>
    <row r="155" spans="1:7" ht="25.5" x14ac:dyDescent="0.2">
      <c r="A155" s="366">
        <v>80</v>
      </c>
      <c r="B155" s="366" t="s">
        <v>932</v>
      </c>
      <c r="C155" s="374" t="s">
        <v>1883</v>
      </c>
      <c r="D155" s="366">
        <v>682</v>
      </c>
      <c r="E155" s="387">
        <f>'КОНТЕН ПЛАН'!C308</f>
        <v>0</v>
      </c>
      <c r="F155" s="365"/>
      <c r="G155" s="372"/>
    </row>
    <row r="156" spans="1:7" ht="25.5" x14ac:dyDescent="0.2">
      <c r="A156" s="366">
        <v>81</v>
      </c>
      <c r="B156" s="366" t="s">
        <v>932</v>
      </c>
      <c r="C156" s="374" t="s">
        <v>1884</v>
      </c>
      <c r="D156" s="366">
        <v>683</v>
      </c>
      <c r="E156" s="365"/>
      <c r="F156" s="365"/>
      <c r="G156" s="372"/>
    </row>
    <row r="157" spans="1:7" ht="38.25" x14ac:dyDescent="0.2">
      <c r="A157" s="366">
        <v>82</v>
      </c>
      <c r="B157" s="366" t="s">
        <v>1885</v>
      </c>
      <c r="C157" s="374" t="s">
        <v>1886</v>
      </c>
      <c r="D157" s="366">
        <v>684</v>
      </c>
      <c r="E157" s="387">
        <f>'КОНТЕН ПЛАН'!C309</f>
        <v>0</v>
      </c>
      <c r="F157" s="365"/>
      <c r="G157" s="372"/>
    </row>
    <row r="158" spans="1:7" ht="26.25" customHeight="1" x14ac:dyDescent="0.2">
      <c r="A158" s="515" t="s">
        <v>1940</v>
      </c>
      <c r="B158" s="515" t="s">
        <v>1941</v>
      </c>
      <c r="C158" s="515" t="s">
        <v>1792</v>
      </c>
      <c r="D158" s="515" t="s">
        <v>908</v>
      </c>
      <c r="E158" s="515" t="s">
        <v>644</v>
      </c>
      <c r="F158" s="515"/>
    </row>
    <row r="159" spans="1:7" ht="15" customHeight="1" x14ac:dyDescent="0.2">
      <c r="A159" s="515"/>
      <c r="B159" s="515"/>
      <c r="C159" s="515"/>
      <c r="D159" s="515"/>
      <c r="E159" s="515" t="s">
        <v>6</v>
      </c>
      <c r="F159" s="515" t="s">
        <v>645</v>
      </c>
    </row>
    <row r="160" spans="1:7" ht="15.75" customHeight="1" x14ac:dyDescent="0.2">
      <c r="A160" s="515"/>
      <c r="B160" s="515"/>
      <c r="C160" s="515"/>
      <c r="D160" s="515"/>
      <c r="E160" s="515"/>
      <c r="F160" s="515"/>
    </row>
    <row r="161" spans="1:7" x14ac:dyDescent="0.2">
      <c r="A161" s="365">
        <v>1</v>
      </c>
      <c r="B161" s="365">
        <v>2</v>
      </c>
      <c r="C161" s="365">
        <v>3</v>
      </c>
      <c r="D161" s="365">
        <v>4</v>
      </c>
      <c r="E161" s="365">
        <v>5</v>
      </c>
      <c r="F161" s="365">
        <v>6</v>
      </c>
    </row>
    <row r="162" spans="1:7" ht="25.5" x14ac:dyDescent="0.2">
      <c r="A162" s="366"/>
      <c r="B162" s="366"/>
      <c r="C162" s="373" t="s">
        <v>1887</v>
      </c>
      <c r="D162" s="366"/>
      <c r="E162" s="365"/>
      <c r="F162" s="365"/>
      <c r="G162" s="372"/>
    </row>
    <row r="163" spans="1:7" ht="25.5" x14ac:dyDescent="0.2">
      <c r="A163" s="366">
        <v>83</v>
      </c>
      <c r="B163" s="366" t="s">
        <v>1885</v>
      </c>
      <c r="C163" s="374" t="s">
        <v>1888</v>
      </c>
      <c r="D163" s="366">
        <v>685</v>
      </c>
      <c r="E163" s="365"/>
      <c r="F163" s="365"/>
      <c r="G163" s="372"/>
    </row>
    <row r="164" spans="1:7" ht="25.5" x14ac:dyDescent="0.2">
      <c r="A164" s="366">
        <v>84</v>
      </c>
      <c r="B164" s="366" t="s">
        <v>1889</v>
      </c>
      <c r="C164" s="374" t="s">
        <v>1890</v>
      </c>
      <c r="D164" s="366">
        <v>686</v>
      </c>
      <c r="E164" s="387">
        <f>'КОНТЕН ПЛАН'!C311</f>
        <v>0</v>
      </c>
      <c r="F164" s="365"/>
      <c r="G164" s="371"/>
    </row>
    <row r="165" spans="1:7" ht="27.75" customHeight="1" x14ac:dyDescent="0.2">
      <c r="A165" s="366">
        <v>85</v>
      </c>
      <c r="B165" s="366" t="s">
        <v>1889</v>
      </c>
      <c r="C165" s="374" t="s">
        <v>1891</v>
      </c>
      <c r="D165" s="366">
        <v>687</v>
      </c>
      <c r="E165" s="365"/>
      <c r="F165" s="365"/>
      <c r="G165" s="371"/>
    </row>
    <row r="166" spans="1:7" ht="25.5" x14ac:dyDescent="0.2">
      <c r="A166" s="366">
        <v>86</v>
      </c>
      <c r="B166" s="366" t="s">
        <v>1889</v>
      </c>
      <c r="C166" s="374" t="s">
        <v>1892</v>
      </c>
      <c r="D166" s="366">
        <v>688</v>
      </c>
      <c r="E166" s="365"/>
      <c r="F166" s="365"/>
      <c r="G166" s="372"/>
    </row>
    <row r="167" spans="1:7" ht="25.5" x14ac:dyDescent="0.2">
      <c r="A167" s="366">
        <v>87</v>
      </c>
      <c r="B167" s="366" t="s">
        <v>933</v>
      </c>
      <c r="C167" s="374" t="s">
        <v>1893</v>
      </c>
      <c r="D167" s="366">
        <v>689</v>
      </c>
      <c r="E167" s="387">
        <f>'КОНТЕН ПЛАН'!C313</f>
        <v>0</v>
      </c>
      <c r="F167" s="365"/>
      <c r="G167" s="372"/>
    </row>
    <row r="168" spans="1:7" ht="25.5" x14ac:dyDescent="0.2">
      <c r="A168" s="366">
        <v>88</v>
      </c>
      <c r="B168" s="366" t="s">
        <v>933</v>
      </c>
      <c r="C168" s="374" t="s">
        <v>1894</v>
      </c>
      <c r="D168" s="366">
        <v>690</v>
      </c>
      <c r="E168" s="365"/>
      <c r="F168" s="365"/>
      <c r="G168" s="372"/>
    </row>
    <row r="169" spans="1:7" ht="25.5" x14ac:dyDescent="0.2">
      <c r="A169" s="366">
        <v>89</v>
      </c>
      <c r="B169" s="366" t="s">
        <v>1895</v>
      </c>
      <c r="C169" s="374" t="s">
        <v>934</v>
      </c>
      <c r="D169" s="366">
        <v>691</v>
      </c>
      <c r="E169" s="365"/>
      <c r="F169" s="365"/>
      <c r="G169" s="372"/>
    </row>
    <row r="170" spans="1:7" ht="38.25" x14ac:dyDescent="0.2">
      <c r="A170" s="366">
        <v>90</v>
      </c>
      <c r="B170" s="366" t="s">
        <v>935</v>
      </c>
      <c r="C170" s="374" t="s">
        <v>1896</v>
      </c>
      <c r="D170" s="366">
        <v>692</v>
      </c>
      <c r="E170" s="365"/>
      <c r="F170" s="365"/>
      <c r="G170" s="372"/>
    </row>
    <row r="171" spans="1:7" ht="51" x14ac:dyDescent="0.2">
      <c r="A171" s="366">
        <v>91</v>
      </c>
      <c r="B171" s="366" t="s">
        <v>935</v>
      </c>
      <c r="C171" s="374" t="s">
        <v>1897</v>
      </c>
      <c r="D171" s="366">
        <v>693</v>
      </c>
      <c r="E171" s="365"/>
      <c r="F171" s="365"/>
      <c r="G171" s="372"/>
    </row>
    <row r="172" spans="1:7" ht="25.5" x14ac:dyDescent="0.2">
      <c r="A172" s="366">
        <v>92</v>
      </c>
      <c r="B172" s="366" t="s">
        <v>935</v>
      </c>
      <c r="C172" s="374" t="s">
        <v>1898</v>
      </c>
      <c r="D172" s="366">
        <v>694</v>
      </c>
      <c r="E172" s="365"/>
      <c r="F172" s="365"/>
      <c r="G172" s="372"/>
    </row>
    <row r="173" spans="1:7" ht="25.5" x14ac:dyDescent="0.2">
      <c r="A173" s="366">
        <v>93</v>
      </c>
      <c r="B173" s="366" t="s">
        <v>935</v>
      </c>
      <c r="C173" s="374" t="s">
        <v>1899</v>
      </c>
      <c r="D173" s="366">
        <v>695</v>
      </c>
      <c r="E173" s="387">
        <f>'КОНТЕН ПЛАН'!C319</f>
        <v>0</v>
      </c>
      <c r="F173" s="365"/>
      <c r="G173" s="372"/>
    </row>
    <row r="174" spans="1:7" x14ac:dyDescent="0.2">
      <c r="A174" s="366">
        <v>94</v>
      </c>
      <c r="B174" s="366" t="s">
        <v>935</v>
      </c>
      <c r="C174" s="374" t="s">
        <v>936</v>
      </c>
      <c r="D174" s="366">
        <v>696</v>
      </c>
      <c r="E174" s="365"/>
      <c r="F174" s="365"/>
      <c r="G174" s="372"/>
    </row>
    <row r="175" spans="1:7" ht="25.5" x14ac:dyDescent="0.2">
      <c r="A175" s="366">
        <v>95</v>
      </c>
      <c r="B175" s="366" t="s">
        <v>937</v>
      </c>
      <c r="C175" s="374" t="s">
        <v>1900</v>
      </c>
      <c r="D175" s="366">
        <v>697</v>
      </c>
      <c r="E175" s="365"/>
      <c r="F175" s="365"/>
      <c r="G175" s="372"/>
    </row>
    <row r="176" spans="1:7" ht="25.5" x14ac:dyDescent="0.2">
      <c r="A176" s="366"/>
      <c r="B176" s="366"/>
      <c r="C176" s="373" t="s">
        <v>1901</v>
      </c>
      <c r="D176" s="366"/>
      <c r="E176" s="365"/>
      <c r="F176" s="365"/>
      <c r="G176" s="372"/>
    </row>
    <row r="177" spans="1:7" ht="38.25" x14ac:dyDescent="0.2">
      <c r="A177" s="366">
        <v>96</v>
      </c>
      <c r="B177" s="366">
        <v>440</v>
      </c>
      <c r="C177" s="374" t="s">
        <v>1902</v>
      </c>
      <c r="D177" s="366">
        <v>698</v>
      </c>
      <c r="E177" s="387">
        <f>'КОНТЕН ПЛАН'!C336</f>
        <v>0</v>
      </c>
      <c r="F177" s="365"/>
      <c r="G177" s="372"/>
    </row>
    <row r="178" spans="1:7" ht="25.5" x14ac:dyDescent="0.2">
      <c r="A178" s="366">
        <v>97</v>
      </c>
      <c r="B178" s="366" t="s">
        <v>938</v>
      </c>
      <c r="C178" s="374" t="s">
        <v>1903</v>
      </c>
      <c r="D178" s="366">
        <v>699</v>
      </c>
      <c r="E178" s="365"/>
      <c r="F178" s="365"/>
      <c r="G178" s="372"/>
    </row>
    <row r="179" spans="1:7" ht="26.25" customHeight="1" x14ac:dyDescent="0.2">
      <c r="A179" s="515" t="s">
        <v>1940</v>
      </c>
      <c r="B179" s="515" t="s">
        <v>1941</v>
      </c>
      <c r="C179" s="515" t="s">
        <v>1792</v>
      </c>
      <c r="D179" s="515" t="s">
        <v>908</v>
      </c>
      <c r="E179" s="515" t="s">
        <v>644</v>
      </c>
      <c r="F179" s="515"/>
    </row>
    <row r="180" spans="1:7" ht="15" customHeight="1" x14ac:dyDescent="0.2">
      <c r="A180" s="515"/>
      <c r="B180" s="515"/>
      <c r="C180" s="515"/>
      <c r="D180" s="515"/>
      <c r="E180" s="515" t="s">
        <v>6</v>
      </c>
      <c r="F180" s="515" t="s">
        <v>645</v>
      </c>
    </row>
    <row r="181" spans="1:7" ht="15.75" customHeight="1" x14ac:dyDescent="0.2">
      <c r="A181" s="515"/>
      <c r="B181" s="515"/>
      <c r="C181" s="515"/>
      <c r="D181" s="515"/>
      <c r="E181" s="515"/>
      <c r="F181" s="515"/>
    </row>
    <row r="182" spans="1:7" x14ac:dyDescent="0.2">
      <c r="A182" s="365">
        <v>1</v>
      </c>
      <c r="B182" s="365">
        <v>2</v>
      </c>
      <c r="C182" s="365">
        <v>3</v>
      </c>
      <c r="D182" s="365">
        <v>4</v>
      </c>
      <c r="E182" s="365">
        <v>5</v>
      </c>
      <c r="F182" s="365">
        <v>6</v>
      </c>
    </row>
    <row r="183" spans="1:7" ht="38.25" x14ac:dyDescent="0.2">
      <c r="A183" s="366">
        <v>98</v>
      </c>
      <c r="B183" s="366">
        <v>441</v>
      </c>
      <c r="C183" s="374" t="s">
        <v>1904</v>
      </c>
      <c r="D183" s="366">
        <v>700</v>
      </c>
      <c r="E183" s="387">
        <f>'КОНТЕН ПЛАН'!C337</f>
        <v>0</v>
      </c>
      <c r="F183" s="365"/>
      <c r="G183" s="372"/>
    </row>
    <row r="184" spans="1:7" ht="38.25" x14ac:dyDescent="0.2">
      <c r="A184" s="366">
        <v>99</v>
      </c>
      <c r="B184" s="366" t="s">
        <v>937</v>
      </c>
      <c r="C184" s="374" t="s">
        <v>1905</v>
      </c>
      <c r="D184" s="366">
        <v>701</v>
      </c>
      <c r="E184" s="365"/>
      <c r="F184" s="365"/>
      <c r="G184" s="372"/>
    </row>
    <row r="185" spans="1:7" ht="25.5" x14ac:dyDescent="0.2">
      <c r="A185" s="366">
        <v>100</v>
      </c>
      <c r="B185" s="366" t="s">
        <v>937</v>
      </c>
      <c r="C185" s="374" t="s">
        <v>1906</v>
      </c>
      <c r="D185" s="366">
        <v>702</v>
      </c>
      <c r="E185" s="365"/>
      <c r="F185" s="365"/>
      <c r="G185" s="371"/>
    </row>
    <row r="186" spans="1:7" ht="27.75" customHeight="1" x14ac:dyDescent="0.2">
      <c r="A186" s="366">
        <v>101</v>
      </c>
      <c r="B186" s="366" t="s">
        <v>937</v>
      </c>
      <c r="C186" s="374" t="s">
        <v>1907</v>
      </c>
      <c r="D186" s="366">
        <v>703</v>
      </c>
      <c r="E186" s="365"/>
      <c r="F186" s="365"/>
      <c r="G186" s="371"/>
    </row>
    <row r="187" spans="1:7" ht="38.25" x14ac:dyDescent="0.2">
      <c r="A187" s="366">
        <v>102</v>
      </c>
      <c r="B187" s="366" t="s">
        <v>937</v>
      </c>
      <c r="C187" s="374" t="s">
        <v>1908</v>
      </c>
      <c r="D187" s="366">
        <v>704</v>
      </c>
      <c r="E187" s="365"/>
      <c r="F187" s="365"/>
      <c r="G187" s="372"/>
    </row>
    <row r="188" spans="1:7" ht="30" customHeight="1" x14ac:dyDescent="0.2">
      <c r="A188" s="366">
        <v>103</v>
      </c>
      <c r="B188" s="366" t="s">
        <v>937</v>
      </c>
      <c r="C188" s="374" t="s">
        <v>1909</v>
      </c>
      <c r="D188" s="366">
        <v>705</v>
      </c>
      <c r="E188" s="365"/>
      <c r="F188" s="365"/>
      <c r="G188" s="372"/>
    </row>
    <row r="189" spans="1:7" ht="51" x14ac:dyDescent="0.2">
      <c r="A189" s="366">
        <v>104</v>
      </c>
      <c r="B189" s="366" t="s">
        <v>937</v>
      </c>
      <c r="C189" s="374" t="s">
        <v>1910</v>
      </c>
      <c r="D189" s="366">
        <v>706</v>
      </c>
      <c r="E189" s="365"/>
      <c r="F189" s="365"/>
      <c r="G189" s="372"/>
    </row>
    <row r="190" spans="1:7" ht="51" x14ac:dyDescent="0.2">
      <c r="A190" s="366">
        <v>105</v>
      </c>
      <c r="B190" s="366">
        <v>442</v>
      </c>
      <c r="C190" s="374" t="s">
        <v>939</v>
      </c>
      <c r="D190" s="366">
        <v>707</v>
      </c>
      <c r="E190" s="387">
        <f>'КОНТЕН ПЛАН'!C338</f>
        <v>0</v>
      </c>
      <c r="F190" s="365"/>
      <c r="G190" s="372"/>
    </row>
    <row r="191" spans="1:7" ht="25.5" x14ac:dyDescent="0.2">
      <c r="A191" s="366">
        <v>106</v>
      </c>
      <c r="B191" s="366">
        <v>443</v>
      </c>
      <c r="C191" s="374" t="s">
        <v>1911</v>
      </c>
      <c r="D191" s="366">
        <v>708</v>
      </c>
      <c r="E191" s="387">
        <f>'КОНТЕН ПЛАН'!C339</f>
        <v>0</v>
      </c>
      <c r="F191" s="365"/>
      <c r="G191" s="372"/>
    </row>
    <row r="192" spans="1:7" ht="25.5" x14ac:dyDescent="0.2">
      <c r="A192" s="366">
        <v>107</v>
      </c>
      <c r="B192" s="366">
        <v>444</v>
      </c>
      <c r="C192" s="374" t="s">
        <v>1912</v>
      </c>
      <c r="D192" s="366">
        <v>709</v>
      </c>
      <c r="E192" s="387">
        <f>'КОНТЕН ПЛАН'!C340</f>
        <v>0</v>
      </c>
      <c r="F192" s="365"/>
      <c r="G192" s="372"/>
    </row>
    <row r="193" spans="1:7" ht="25.5" x14ac:dyDescent="0.2">
      <c r="A193" s="366">
        <v>108</v>
      </c>
      <c r="B193" s="366" t="s">
        <v>940</v>
      </c>
      <c r="C193" s="374" t="s">
        <v>1913</v>
      </c>
      <c r="D193" s="366">
        <v>710</v>
      </c>
      <c r="E193" s="387">
        <f>'КОНТЕН ПЛАН'!C341</f>
        <v>0</v>
      </c>
      <c r="F193" s="365"/>
      <c r="G193" s="372"/>
    </row>
    <row r="194" spans="1:7" ht="25.5" x14ac:dyDescent="0.2">
      <c r="A194" s="366">
        <v>109</v>
      </c>
      <c r="B194" s="366">
        <v>446</v>
      </c>
      <c r="C194" s="374" t="s">
        <v>1914</v>
      </c>
      <c r="D194" s="366">
        <v>711</v>
      </c>
      <c r="E194" s="387">
        <f>'КОНТЕН ПЛАН'!C343</f>
        <v>0</v>
      </c>
      <c r="F194" s="365"/>
      <c r="G194" s="372"/>
    </row>
    <row r="195" spans="1:7" ht="25.5" x14ac:dyDescent="0.2">
      <c r="A195" s="366">
        <v>110</v>
      </c>
      <c r="B195" s="366" t="s">
        <v>941</v>
      </c>
      <c r="C195" s="374" t="s">
        <v>1915</v>
      </c>
      <c r="D195" s="366">
        <v>712</v>
      </c>
      <c r="E195" s="387">
        <f>'КОНТЕН ПЛАН'!C344</f>
        <v>0</v>
      </c>
      <c r="F195" s="365"/>
      <c r="G195" s="372"/>
    </row>
    <row r="196" spans="1:7" ht="25.5" x14ac:dyDescent="0.2">
      <c r="A196" s="366">
        <v>111</v>
      </c>
      <c r="B196" s="366" t="s">
        <v>941</v>
      </c>
      <c r="C196" s="374" t="s">
        <v>942</v>
      </c>
      <c r="D196" s="366">
        <v>713</v>
      </c>
      <c r="E196" s="365"/>
      <c r="F196" s="365"/>
      <c r="G196" s="372"/>
    </row>
    <row r="197" spans="1:7" ht="38.25" x14ac:dyDescent="0.2">
      <c r="A197" s="366">
        <v>112</v>
      </c>
      <c r="B197" s="366" t="s">
        <v>941</v>
      </c>
      <c r="C197" s="374" t="s">
        <v>943</v>
      </c>
      <c r="D197" s="366">
        <v>714</v>
      </c>
      <c r="E197" s="365"/>
      <c r="F197" s="365"/>
      <c r="G197" s="372"/>
    </row>
    <row r="198" spans="1:7" ht="25.5" x14ac:dyDescent="0.2">
      <c r="A198" s="366">
        <v>113</v>
      </c>
      <c r="B198" s="367" t="s">
        <v>1916</v>
      </c>
      <c r="C198" s="376" t="s">
        <v>1917</v>
      </c>
      <c r="D198" s="366">
        <v>715</v>
      </c>
      <c r="E198" s="365"/>
      <c r="F198" s="365"/>
      <c r="G198" s="372"/>
    </row>
    <row r="199" spans="1:7" ht="25.5" x14ac:dyDescent="0.2">
      <c r="A199" s="366">
        <v>114</v>
      </c>
      <c r="B199" s="366" t="s">
        <v>1916</v>
      </c>
      <c r="C199" s="374" t="s">
        <v>1918</v>
      </c>
      <c r="D199" s="366">
        <v>716</v>
      </c>
      <c r="E199" s="365"/>
      <c r="F199" s="365"/>
      <c r="G199" s="372"/>
    </row>
    <row r="200" spans="1:7" ht="25.5" x14ac:dyDescent="0.2">
      <c r="A200" s="366">
        <v>115</v>
      </c>
      <c r="B200" s="366">
        <v>449</v>
      </c>
      <c r="C200" s="374" t="s">
        <v>1919</v>
      </c>
      <c r="D200" s="366">
        <v>717</v>
      </c>
      <c r="E200" s="387">
        <f>'КОНТЕН ПЛАН'!C346</f>
        <v>0</v>
      </c>
      <c r="F200" s="365"/>
      <c r="G200" s="372"/>
    </row>
    <row r="201" spans="1:7" ht="26.25" customHeight="1" x14ac:dyDescent="0.2">
      <c r="A201" s="515" t="s">
        <v>1940</v>
      </c>
      <c r="B201" s="515" t="s">
        <v>1941</v>
      </c>
      <c r="C201" s="515" t="s">
        <v>1792</v>
      </c>
      <c r="D201" s="515" t="s">
        <v>908</v>
      </c>
      <c r="E201" s="515" t="s">
        <v>644</v>
      </c>
      <c r="F201" s="515"/>
    </row>
    <row r="202" spans="1:7" ht="15" customHeight="1" x14ac:dyDescent="0.2">
      <c r="A202" s="515"/>
      <c r="B202" s="515"/>
      <c r="C202" s="515"/>
      <c r="D202" s="515"/>
      <c r="E202" s="515" t="s">
        <v>6</v>
      </c>
      <c r="F202" s="515" t="s">
        <v>645</v>
      </c>
    </row>
    <row r="203" spans="1:7" ht="15.75" customHeight="1" x14ac:dyDescent="0.2">
      <c r="A203" s="515"/>
      <c r="B203" s="515"/>
      <c r="C203" s="515"/>
      <c r="D203" s="515"/>
      <c r="E203" s="515"/>
      <c r="F203" s="515"/>
    </row>
    <row r="204" spans="1:7" x14ac:dyDescent="0.2">
      <c r="A204" s="365">
        <v>1</v>
      </c>
      <c r="B204" s="365">
        <v>2</v>
      </c>
      <c r="C204" s="365">
        <v>3</v>
      </c>
      <c r="D204" s="365">
        <v>4</v>
      </c>
      <c r="E204" s="365">
        <v>5</v>
      </c>
      <c r="F204" s="365">
        <v>6</v>
      </c>
    </row>
    <row r="205" spans="1:7" x14ac:dyDescent="0.2">
      <c r="A205" s="366"/>
      <c r="B205" s="366"/>
      <c r="C205" s="375" t="s">
        <v>1920</v>
      </c>
      <c r="D205" s="366"/>
      <c r="E205" s="365"/>
      <c r="F205" s="365"/>
      <c r="G205" s="372"/>
    </row>
    <row r="206" spans="1:7" ht="30" customHeight="1" x14ac:dyDescent="0.2">
      <c r="A206" s="366">
        <v>116</v>
      </c>
      <c r="B206" s="366">
        <v>468</v>
      </c>
      <c r="C206" s="374" t="s">
        <v>1921</v>
      </c>
      <c r="D206" s="366">
        <v>718</v>
      </c>
      <c r="E206" s="387">
        <f>'КОНТЕН ПЛАН'!C366</f>
        <v>0</v>
      </c>
      <c r="F206" s="365"/>
      <c r="G206" s="372"/>
    </row>
    <row r="207" spans="1:7" ht="25.5" x14ac:dyDescent="0.2">
      <c r="A207" s="366">
        <v>117</v>
      </c>
      <c r="B207" s="366" t="s">
        <v>944</v>
      </c>
      <c r="C207" s="374" t="s">
        <v>1922</v>
      </c>
      <c r="D207" s="366">
        <v>719</v>
      </c>
      <c r="E207" s="365"/>
      <c r="F207" s="365"/>
      <c r="G207" s="371"/>
    </row>
    <row r="208" spans="1:7" ht="38.25" x14ac:dyDescent="0.2">
      <c r="A208" s="366"/>
      <c r="B208" s="366"/>
      <c r="C208" s="373" t="s">
        <v>1923</v>
      </c>
      <c r="D208" s="366"/>
      <c r="E208" s="365"/>
      <c r="F208" s="365"/>
      <c r="G208" s="371"/>
    </row>
    <row r="209" spans="1:7" ht="63.75" x14ac:dyDescent="0.2">
      <c r="A209" s="366">
        <v>118</v>
      </c>
      <c r="B209" s="366">
        <v>476</v>
      </c>
      <c r="C209" s="374" t="s">
        <v>1924</v>
      </c>
      <c r="D209" s="366">
        <v>720</v>
      </c>
      <c r="E209" s="387">
        <f>'КОНТЕН ПЛАН'!C374</f>
        <v>0</v>
      </c>
      <c r="F209" s="365"/>
      <c r="G209" s="372"/>
    </row>
    <row r="210" spans="1:7" ht="25.5" x14ac:dyDescent="0.2">
      <c r="A210" s="366"/>
      <c r="B210" s="366"/>
      <c r="C210" s="373" t="s">
        <v>1925</v>
      </c>
      <c r="D210" s="366"/>
      <c r="E210" s="365"/>
      <c r="F210" s="365"/>
      <c r="G210" s="372"/>
    </row>
    <row r="211" spans="1:7" x14ac:dyDescent="0.2">
      <c r="A211" s="366">
        <v>119</v>
      </c>
      <c r="B211" s="366"/>
      <c r="C211" s="374" t="s">
        <v>945</v>
      </c>
      <c r="D211" s="366">
        <v>721</v>
      </c>
      <c r="E211" s="365"/>
      <c r="F211" s="365"/>
      <c r="G211" s="372"/>
    </row>
    <row r="212" spans="1:7" x14ac:dyDescent="0.2">
      <c r="A212" s="366"/>
      <c r="B212" s="366"/>
      <c r="C212" s="375" t="s">
        <v>1926</v>
      </c>
      <c r="D212" s="366"/>
      <c r="E212" s="365"/>
      <c r="F212" s="365"/>
      <c r="G212" s="372"/>
    </row>
    <row r="213" spans="1:7" ht="38.25" x14ac:dyDescent="0.2">
      <c r="A213" s="366">
        <v>120</v>
      </c>
      <c r="B213" s="366"/>
      <c r="C213" s="374" t="s">
        <v>947</v>
      </c>
      <c r="D213" s="366">
        <v>722</v>
      </c>
      <c r="E213" s="365">
        <f>'ОСНОВНИ ПОДАТОЦИ ЗА ДРУШТВОТО'!C15</f>
        <v>15</v>
      </c>
      <c r="F213" s="365"/>
      <c r="G213" s="372"/>
    </row>
    <row r="214" spans="1:7" ht="38.25" x14ac:dyDescent="0.2">
      <c r="A214" s="366">
        <v>121</v>
      </c>
      <c r="B214" s="366"/>
      <c r="C214" s="376" t="s">
        <v>1927</v>
      </c>
      <c r="D214" s="366">
        <v>723</v>
      </c>
      <c r="E214" s="365"/>
      <c r="F214" s="365"/>
      <c r="G214" s="372"/>
    </row>
    <row r="215" spans="1:7" ht="25.5" x14ac:dyDescent="0.2">
      <c r="A215" s="366">
        <v>122</v>
      </c>
      <c r="B215" s="366"/>
      <c r="C215" s="374" t="s">
        <v>1928</v>
      </c>
      <c r="D215" s="366">
        <v>724</v>
      </c>
      <c r="E215" s="365"/>
      <c r="F215" s="365"/>
      <c r="G215" s="372"/>
    </row>
    <row r="216" spans="1:7" s="5" customFormat="1" x14ac:dyDescent="0.2">
      <c r="A216" s="379"/>
      <c r="B216" s="379"/>
      <c r="C216" s="380"/>
      <c r="D216" s="379"/>
      <c r="E216" s="381"/>
      <c r="F216" s="381"/>
    </row>
    <row r="217" spans="1:7" s="5" customFormat="1" ht="28.5" x14ac:dyDescent="0.2">
      <c r="A217" s="102" t="s">
        <v>756</v>
      </c>
      <c r="B217" s="141">
        <f>БУ!B156</f>
        <v>0</v>
      </c>
      <c r="C217" s="75" t="s">
        <v>752</v>
      </c>
      <c r="D217" s="379"/>
      <c r="E217" s="520" t="s">
        <v>948</v>
      </c>
      <c r="F217" s="520"/>
    </row>
    <row r="218" spans="1:7" s="5" customFormat="1" ht="30" customHeight="1" x14ac:dyDescent="0.2">
      <c r="A218" s="102" t="s">
        <v>757</v>
      </c>
      <c r="B218" s="382" t="str">
        <f>БУ!B157</f>
        <v>31.12.2025</v>
      </c>
      <c r="C218" s="142"/>
      <c r="D218" s="379"/>
      <c r="E218" s="477">
        <f>БУ!C158</f>
        <v>0</v>
      </c>
      <c r="F218" s="477"/>
    </row>
    <row r="219" spans="1:7" s="5" customFormat="1" x14ac:dyDescent="0.2">
      <c r="E219" s="102"/>
    </row>
    <row r="220" spans="1:7" s="5" customFormat="1" ht="30" customHeight="1" x14ac:dyDescent="0.2">
      <c r="A220" s="519" t="s">
        <v>949</v>
      </c>
      <c r="B220" s="519"/>
      <c r="C220" s="519"/>
      <c r="D220" s="519"/>
      <c r="E220" s="519"/>
      <c r="F220" s="519"/>
    </row>
    <row r="221" spans="1:7" s="5" customFormat="1" ht="30" customHeight="1" x14ac:dyDescent="0.2">
      <c r="A221" s="519" t="s">
        <v>950</v>
      </c>
      <c r="B221" s="519"/>
      <c r="C221" s="519"/>
      <c r="D221" s="519"/>
      <c r="E221" s="519"/>
      <c r="F221" s="519"/>
    </row>
  </sheetData>
  <mergeCells count="92">
    <mergeCell ref="A201:A203"/>
    <mergeCell ref="B201:B203"/>
    <mergeCell ref="C201:C203"/>
    <mergeCell ref="D201:D203"/>
    <mergeCell ref="E201:F201"/>
    <mergeCell ref="E202:E203"/>
    <mergeCell ref="F202:F203"/>
    <mergeCell ref="A179:A181"/>
    <mergeCell ref="B179:B181"/>
    <mergeCell ref="C179:C181"/>
    <mergeCell ref="D179:D181"/>
    <mergeCell ref="E179:F179"/>
    <mergeCell ref="E180:E181"/>
    <mergeCell ref="F180:F181"/>
    <mergeCell ref="A158:A160"/>
    <mergeCell ref="B158:B160"/>
    <mergeCell ref="C158:C160"/>
    <mergeCell ref="D158:D160"/>
    <mergeCell ref="E158:F158"/>
    <mergeCell ref="E159:E160"/>
    <mergeCell ref="F159:F160"/>
    <mergeCell ref="A135:A137"/>
    <mergeCell ref="B135:B137"/>
    <mergeCell ref="C135:C137"/>
    <mergeCell ref="D135:D137"/>
    <mergeCell ref="E135:F135"/>
    <mergeCell ref="E136:E137"/>
    <mergeCell ref="F136:F137"/>
    <mergeCell ref="A113:A115"/>
    <mergeCell ref="B113:B115"/>
    <mergeCell ref="C113:C115"/>
    <mergeCell ref="D113:D115"/>
    <mergeCell ref="E113:F113"/>
    <mergeCell ref="E114:E115"/>
    <mergeCell ref="F114:F115"/>
    <mergeCell ref="A94:A96"/>
    <mergeCell ref="B94:B96"/>
    <mergeCell ref="C94:C96"/>
    <mergeCell ref="D94:D96"/>
    <mergeCell ref="E94:F94"/>
    <mergeCell ref="E95:E96"/>
    <mergeCell ref="F95:F96"/>
    <mergeCell ref="E218:F218"/>
    <mergeCell ref="A220:F220"/>
    <mergeCell ref="A221:F221"/>
    <mergeCell ref="A21:A23"/>
    <mergeCell ref="B21:B23"/>
    <mergeCell ref="D21:D23"/>
    <mergeCell ref="C21:C23"/>
    <mergeCell ref="E22:E23"/>
    <mergeCell ref="E217:F217"/>
    <mergeCell ref="E21:F21"/>
    <mergeCell ref="F22:F23"/>
    <mergeCell ref="A50:A52"/>
    <mergeCell ref="B50:B52"/>
    <mergeCell ref="C50:C52"/>
    <mergeCell ref="D50:D52"/>
    <mergeCell ref="E50:F50"/>
    <mergeCell ref="D10:F10"/>
    <mergeCell ref="D11:F11"/>
    <mergeCell ref="D12:F12"/>
    <mergeCell ref="D13:F13"/>
    <mergeCell ref="A30:A32"/>
    <mergeCell ref="B30:B32"/>
    <mergeCell ref="C30:C32"/>
    <mergeCell ref="D30:D32"/>
    <mergeCell ref="E30:F30"/>
    <mergeCell ref="E31:E32"/>
    <mergeCell ref="F31:F32"/>
    <mergeCell ref="E51:E52"/>
    <mergeCell ref="F51:F52"/>
    <mergeCell ref="A65:A67"/>
    <mergeCell ref="B65:B67"/>
    <mergeCell ref="C65:C67"/>
    <mergeCell ref="D65:D67"/>
    <mergeCell ref="E65:F65"/>
    <mergeCell ref="E66:E67"/>
    <mergeCell ref="F66:F67"/>
    <mergeCell ref="A73:A75"/>
    <mergeCell ref="B73:B75"/>
    <mergeCell ref="C73:C75"/>
    <mergeCell ref="D73:D75"/>
    <mergeCell ref="E73:F73"/>
    <mergeCell ref="E74:E75"/>
    <mergeCell ref="F74:F75"/>
    <mergeCell ref="A84:A86"/>
    <mergeCell ref="B84:B86"/>
    <mergeCell ref="C84:C86"/>
    <mergeCell ref="D84:D86"/>
    <mergeCell ref="E84:F84"/>
    <mergeCell ref="E85:E86"/>
    <mergeCell ref="F85:F86"/>
  </mergeCells>
  <pageMargins left="0.157" right="0.157" top="0.157" bottom="0.157" header="0.157" footer="0.3"/>
  <pageSetup orientation="portrait" r:id="rId1"/>
  <rowBreaks count="10" manualBreakCount="10">
    <brk id="33" max="16383" man="1"/>
    <brk id="54" max="16383" man="1"/>
    <brk id="69" max="16383" man="1"/>
    <brk id="78" max="16383" man="1"/>
    <brk id="89" max="16383" man="1"/>
    <brk id="104" max="16383" man="1"/>
    <brk id="123" max="16383" man="1"/>
    <brk id="148" max="16383" man="1"/>
    <brk id="170" max="16383" man="1"/>
    <brk id="192" max="16383" man="1"/>
  </rowBreaks>
  <drawing r:id="rId2"/>
  <legacyDrawing r:id="rId3"/>
  <oleObjects>
    <mc:AlternateContent xmlns:mc="http://schemas.openxmlformats.org/markup-compatibility/2006">
      <mc:Choice Requires="x14">
        <oleObject progId="Word.Document.12" shapeId="17409" r:id="rId4">
          <objectPr defaultSize="0" autoPict="0" r:id="rId5">
            <anchor moveWithCells="1">
              <from>
                <xdr:col>0</xdr:col>
                <xdr:colOff>57150</xdr:colOff>
                <xdr:row>1</xdr:row>
                <xdr:rowOff>9525</xdr:rowOff>
              </from>
              <to>
                <xdr:col>5</xdr:col>
                <xdr:colOff>781050</xdr:colOff>
                <xdr:row>8</xdr:row>
                <xdr:rowOff>19050</xdr:rowOff>
              </to>
            </anchor>
          </objectPr>
        </oleObject>
      </mc:Choice>
      <mc:Fallback>
        <oleObject progId="Word.Document.12" shapeId="17409" r:id="rId4"/>
      </mc:Fallback>
    </mc:AlternateContent>
  </oleObjec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4:I394"/>
  <sheetViews>
    <sheetView showGridLines="0" topLeftCell="A365" workbookViewId="0">
      <selection activeCell="N119" sqref="N119"/>
    </sheetView>
  </sheetViews>
  <sheetFormatPr defaultColWidth="5.28515625" defaultRowHeight="14.25" x14ac:dyDescent="0.2"/>
  <cols>
    <col min="1" max="2" width="10.7109375" style="5" customWidth="1"/>
    <col min="3" max="3" width="13.7109375" style="5" customWidth="1"/>
    <col min="4" max="4" width="12.28515625" style="5" customWidth="1"/>
    <col min="5" max="7" width="10.7109375" style="5" customWidth="1"/>
    <col min="8" max="8" width="11.28515625" style="5" customWidth="1"/>
    <col min="9" max="9" width="9.5703125" style="5" customWidth="1"/>
    <col min="10" max="10" width="10.42578125" style="5" customWidth="1"/>
    <col min="11" max="16384" width="5.28515625" style="5"/>
  </cols>
  <sheetData>
    <row r="4" spans="1:9" ht="18" customHeight="1" x14ac:dyDescent="0.2">
      <c r="A4" s="651" t="s">
        <v>951</v>
      </c>
      <c r="B4" s="651"/>
      <c r="C4" s="651"/>
      <c r="D4" s="652" t="str">
        <f>'ОСНОВНИ ПОДАТОЦИ ЗА ДРУШТВОТО'!C8</f>
        <v>ТЕСТ ДОО Скопје</v>
      </c>
      <c r="E4" s="652"/>
      <c r="F4" s="652"/>
      <c r="G4" s="652"/>
      <c r="H4" s="652"/>
      <c r="I4" s="652"/>
    </row>
    <row r="5" spans="1:9" ht="18" customHeight="1" x14ac:dyDescent="0.2">
      <c r="A5" s="651" t="s">
        <v>952</v>
      </c>
      <c r="B5" s="651"/>
      <c r="C5" s="651"/>
      <c r="D5" s="652">
        <f>'ОСНОВНИ ПОДАТОЦИ ЗА ДРУШТВОТО'!C9</f>
        <v>0</v>
      </c>
      <c r="E5" s="652"/>
      <c r="F5" s="652"/>
      <c r="G5" s="652"/>
      <c r="H5" s="652"/>
      <c r="I5" s="652"/>
    </row>
    <row r="6" spans="1:9" ht="18" customHeight="1" x14ac:dyDescent="0.2">
      <c r="A6" s="651" t="s">
        <v>953</v>
      </c>
      <c r="B6" s="651"/>
      <c r="C6" s="651"/>
      <c r="D6" s="652">
        <f>'ОСНОВНИ ПОДАТОЦИ ЗА ДРУШТВОТО'!C10</f>
        <v>0</v>
      </c>
      <c r="E6" s="652"/>
      <c r="F6" s="652"/>
      <c r="G6" s="652"/>
      <c r="H6" s="652"/>
      <c r="I6" s="652"/>
    </row>
    <row r="7" spans="1:9" ht="18" customHeight="1" x14ac:dyDescent="0.2">
      <c r="A7" s="651" t="s">
        <v>4</v>
      </c>
      <c r="B7" s="651"/>
      <c r="C7" s="651"/>
      <c r="D7" s="652">
        <f>'ОСНОВНИ ПОДАТОЦИ ЗА ДРУШТВОТО'!C11</f>
        <v>0</v>
      </c>
      <c r="E7" s="652"/>
      <c r="F7" s="652"/>
      <c r="G7" s="652"/>
      <c r="H7" s="652"/>
      <c r="I7" s="652"/>
    </row>
    <row r="8" spans="1:9" x14ac:dyDescent="0.2">
      <c r="A8" s="651" t="s">
        <v>954</v>
      </c>
      <c r="B8" s="651"/>
      <c r="C8" s="651"/>
      <c r="D8" s="653">
        <f>'ОСНОВНИ ПОДАТОЦИ ЗА ДРУШТВОТО'!C5</f>
        <v>0</v>
      </c>
      <c r="E8" s="652"/>
      <c r="F8" s="652"/>
      <c r="G8" s="652"/>
      <c r="H8" s="652"/>
      <c r="I8" s="652"/>
    </row>
    <row r="11" spans="1:9" ht="20.25" x14ac:dyDescent="0.3">
      <c r="A11" s="143" t="s">
        <v>955</v>
      </c>
      <c r="B11" s="106"/>
      <c r="C11" s="106"/>
      <c r="D11" s="106"/>
      <c r="E11" s="106"/>
      <c r="F11" s="106"/>
      <c r="G11" s="106"/>
      <c r="H11" s="106"/>
      <c r="I11" s="106"/>
    </row>
    <row r="12" spans="1:9" x14ac:dyDescent="0.2">
      <c r="C12" s="64" t="s">
        <v>956</v>
      </c>
      <c r="D12" s="266">
        <v>2025</v>
      </c>
      <c r="E12" s="5" t="s">
        <v>957</v>
      </c>
    </row>
    <row r="14" spans="1:9" ht="15" x14ac:dyDescent="0.25">
      <c r="A14" s="336" t="s">
        <v>958</v>
      </c>
    </row>
    <row r="15" spans="1:9" x14ac:dyDescent="0.2">
      <c r="A15" s="650" t="s">
        <v>3</v>
      </c>
      <c r="B15" s="650"/>
      <c r="C15" s="650"/>
      <c r="D15" s="648" t="str">
        <f>'ОСНОВНИ ПОДАТОЦИ ЗА ДРУШТВОТО'!C8</f>
        <v>ТЕСТ ДОО Скопје</v>
      </c>
      <c r="E15" s="648"/>
      <c r="F15" s="648"/>
      <c r="G15" s="648"/>
      <c r="H15" s="648"/>
      <c r="I15" s="648"/>
    </row>
    <row r="16" spans="1:9" x14ac:dyDescent="0.2">
      <c r="A16" s="650"/>
      <c r="B16" s="650"/>
      <c r="C16" s="650"/>
      <c r="D16" s="648"/>
      <c r="E16" s="648"/>
      <c r="F16" s="648"/>
      <c r="G16" s="648"/>
      <c r="H16" s="648"/>
      <c r="I16" s="648"/>
    </row>
    <row r="17" spans="1:9" x14ac:dyDescent="0.2">
      <c r="A17" s="650" t="s">
        <v>959</v>
      </c>
      <c r="B17" s="650"/>
      <c r="C17" s="650"/>
      <c r="D17" s="648"/>
      <c r="E17" s="648"/>
      <c r="F17" s="648"/>
      <c r="G17" s="648"/>
      <c r="H17" s="648"/>
      <c r="I17" s="648"/>
    </row>
    <row r="18" spans="1:9" x14ac:dyDescent="0.2">
      <c r="A18" s="650"/>
      <c r="B18" s="650"/>
      <c r="C18" s="650"/>
      <c r="D18" s="648"/>
      <c r="E18" s="648"/>
      <c r="F18" s="648"/>
      <c r="G18" s="648"/>
      <c r="H18" s="648"/>
      <c r="I18" s="648"/>
    </row>
    <row r="19" spans="1:9" x14ac:dyDescent="0.2">
      <c r="A19" s="646" t="s">
        <v>960</v>
      </c>
      <c r="B19" s="646"/>
      <c r="C19" s="646"/>
      <c r="D19" s="648"/>
      <c r="E19" s="648"/>
      <c r="F19" s="648"/>
      <c r="G19" s="648"/>
      <c r="H19" s="648"/>
      <c r="I19" s="648"/>
    </row>
    <row r="20" spans="1:9" x14ac:dyDescent="0.2">
      <c r="A20" s="646"/>
      <c r="B20" s="646"/>
      <c r="C20" s="646"/>
      <c r="D20" s="648"/>
      <c r="E20" s="648"/>
      <c r="F20" s="648"/>
      <c r="G20" s="648"/>
      <c r="H20" s="648"/>
      <c r="I20" s="648"/>
    </row>
    <row r="21" spans="1:9" x14ac:dyDescent="0.2">
      <c r="A21" s="650" t="s">
        <v>953</v>
      </c>
      <c r="B21" s="650"/>
      <c r="C21" s="650"/>
      <c r="D21" s="648">
        <f>D6</f>
        <v>0</v>
      </c>
      <c r="E21" s="648"/>
      <c r="F21" s="648"/>
      <c r="G21" s="648"/>
      <c r="H21" s="648"/>
      <c r="I21" s="648"/>
    </row>
    <row r="22" spans="1:9" x14ac:dyDescent="0.2">
      <c r="A22" s="650"/>
      <c r="B22" s="650"/>
      <c r="C22" s="650"/>
      <c r="D22" s="648"/>
      <c r="E22" s="648"/>
      <c r="F22" s="648"/>
      <c r="G22" s="648"/>
      <c r="H22" s="648"/>
      <c r="I22" s="648"/>
    </row>
    <row r="23" spans="1:9" x14ac:dyDescent="0.2">
      <c r="A23" s="646" t="s">
        <v>961</v>
      </c>
      <c r="B23" s="646"/>
      <c r="C23" s="646"/>
      <c r="D23" s="648"/>
      <c r="E23" s="648"/>
      <c r="F23" s="648"/>
      <c r="G23" s="648"/>
      <c r="H23" s="648"/>
      <c r="I23" s="648"/>
    </row>
    <row r="24" spans="1:9" ht="27.6" customHeight="1" x14ac:dyDescent="0.2">
      <c r="A24" s="646"/>
      <c r="B24" s="646"/>
      <c r="C24" s="646"/>
      <c r="D24" s="648"/>
      <c r="E24" s="648"/>
      <c r="F24" s="648"/>
      <c r="G24" s="648"/>
      <c r="H24" s="648"/>
      <c r="I24" s="648"/>
    </row>
    <row r="25" spans="1:9" x14ac:dyDescent="0.2">
      <c r="A25" s="646" t="s">
        <v>962</v>
      </c>
      <c r="B25" s="646"/>
      <c r="C25" s="646"/>
      <c r="D25" s="648" t="str">
        <f>'ОСНОВНИ ПОДАТОЦИ ЗА ДРУШТВОТО'!C17</f>
        <v>Сметководствени, книговодствени и ревизорски работи; даночно советување</v>
      </c>
      <c r="E25" s="648"/>
      <c r="F25" s="648"/>
      <c r="G25" s="648"/>
      <c r="H25" s="648"/>
      <c r="I25" s="648"/>
    </row>
    <row r="26" spans="1:9" x14ac:dyDescent="0.2">
      <c r="A26" s="646"/>
      <c r="B26" s="646"/>
      <c r="C26" s="646"/>
      <c r="D26" s="648"/>
      <c r="E26" s="648"/>
      <c r="F26" s="648"/>
      <c r="G26" s="648"/>
      <c r="H26" s="648"/>
      <c r="I26" s="648"/>
    </row>
    <row r="27" spans="1:9" x14ac:dyDescent="0.2">
      <c r="A27" s="646" t="s">
        <v>963</v>
      </c>
      <c r="B27" s="646"/>
      <c r="C27" s="646"/>
      <c r="D27" s="648"/>
      <c r="E27" s="648"/>
      <c r="F27" s="648"/>
      <c r="G27" s="648"/>
      <c r="H27" s="648"/>
      <c r="I27" s="648"/>
    </row>
    <row r="28" spans="1:9" ht="28.35" customHeight="1" x14ac:dyDescent="0.2">
      <c r="A28" s="646"/>
      <c r="B28" s="646"/>
      <c r="C28" s="646"/>
      <c r="D28" s="648"/>
      <c r="E28" s="648"/>
      <c r="F28" s="648"/>
      <c r="G28" s="648"/>
      <c r="H28" s="648"/>
      <c r="I28" s="648"/>
    </row>
    <row r="29" spans="1:9" x14ac:dyDescent="0.2">
      <c r="A29" s="646" t="s">
        <v>964</v>
      </c>
      <c r="B29" s="646"/>
      <c r="C29" s="646"/>
      <c r="D29" s="655" t="s">
        <v>965</v>
      </c>
      <c r="E29" s="655"/>
      <c r="F29" s="655" t="s">
        <v>966</v>
      </c>
      <c r="G29" s="655"/>
      <c r="H29" s="655" t="s">
        <v>967</v>
      </c>
      <c r="I29" s="655"/>
    </row>
    <row r="30" spans="1:9" x14ac:dyDescent="0.2">
      <c r="A30" s="646"/>
      <c r="B30" s="646"/>
      <c r="C30" s="646"/>
      <c r="D30" s="648"/>
      <c r="E30" s="648"/>
      <c r="F30" s="648"/>
      <c r="G30" s="648"/>
      <c r="H30" s="648"/>
      <c r="I30" s="648"/>
    </row>
    <row r="31" spans="1:9" x14ac:dyDescent="0.2">
      <c r="A31" s="646"/>
      <c r="B31" s="646"/>
      <c r="C31" s="646"/>
      <c r="D31" s="648"/>
      <c r="E31" s="648"/>
      <c r="F31" s="648"/>
      <c r="G31" s="648"/>
      <c r="H31" s="648"/>
      <c r="I31" s="648"/>
    </row>
    <row r="32" spans="1:9" x14ac:dyDescent="0.2">
      <c r="A32" s="650" t="s">
        <v>968</v>
      </c>
      <c r="B32" s="650"/>
      <c r="C32" s="650"/>
      <c r="D32" s="648"/>
      <c r="E32" s="648"/>
      <c r="F32" s="648"/>
      <c r="G32" s="648"/>
      <c r="H32" s="648"/>
      <c r="I32" s="648"/>
    </row>
    <row r="33" spans="1:9" x14ac:dyDescent="0.2">
      <c r="A33" s="650"/>
      <c r="B33" s="650"/>
      <c r="C33" s="650"/>
      <c r="D33" s="648"/>
      <c r="E33" s="648"/>
      <c r="F33" s="648"/>
      <c r="G33" s="648"/>
      <c r="H33" s="648"/>
      <c r="I33" s="648"/>
    </row>
    <row r="34" spans="1:9" x14ac:dyDescent="0.2">
      <c r="A34" s="646" t="s">
        <v>969</v>
      </c>
      <c r="B34" s="646"/>
      <c r="C34" s="646"/>
      <c r="D34" s="648"/>
      <c r="E34" s="648"/>
      <c r="F34" s="648"/>
      <c r="G34" s="648"/>
      <c r="H34" s="648"/>
      <c r="I34" s="648"/>
    </row>
    <row r="35" spans="1:9" x14ac:dyDescent="0.2">
      <c r="A35" s="646"/>
      <c r="B35" s="646"/>
      <c r="C35" s="646"/>
      <c r="D35" s="648"/>
      <c r="E35" s="648"/>
      <c r="F35" s="648"/>
      <c r="G35" s="648"/>
      <c r="H35" s="648"/>
      <c r="I35" s="648"/>
    </row>
    <row r="37" spans="1:9" ht="15" x14ac:dyDescent="0.25">
      <c r="A37" s="336" t="s">
        <v>970</v>
      </c>
    </row>
    <row r="38" spans="1:9" x14ac:dyDescent="0.2">
      <c r="A38" s="646" t="s">
        <v>971</v>
      </c>
      <c r="B38" s="646"/>
      <c r="C38" s="646"/>
      <c r="D38" s="654" t="s">
        <v>1300</v>
      </c>
      <c r="E38" s="654"/>
      <c r="F38" s="654"/>
      <c r="G38" s="654"/>
      <c r="H38" s="654"/>
      <c r="I38" s="654"/>
    </row>
    <row r="39" spans="1:9" x14ac:dyDescent="0.2">
      <c r="A39" s="646"/>
      <c r="B39" s="646"/>
      <c r="C39" s="646"/>
      <c r="D39" s="654"/>
      <c r="E39" s="654"/>
      <c r="F39" s="654"/>
      <c r="G39" s="654"/>
      <c r="H39" s="654"/>
      <c r="I39" s="654"/>
    </row>
    <row r="40" spans="1:9" ht="30.6" customHeight="1" x14ac:dyDescent="0.2">
      <c r="A40" s="646"/>
      <c r="B40" s="646"/>
      <c r="C40" s="646"/>
      <c r="D40" s="654"/>
      <c r="E40" s="654"/>
      <c r="F40" s="654"/>
      <c r="G40" s="654"/>
      <c r="H40" s="654"/>
      <c r="I40" s="654"/>
    </row>
    <row r="41" spans="1:9" x14ac:dyDescent="0.2">
      <c r="A41" s="646" t="s">
        <v>972</v>
      </c>
      <c r="B41" s="646"/>
      <c r="C41" s="646"/>
      <c r="D41" s="648"/>
      <c r="E41" s="648"/>
      <c r="F41" s="648"/>
      <c r="G41" s="648"/>
      <c r="H41" s="648"/>
      <c r="I41" s="648"/>
    </row>
    <row r="42" spans="1:9" ht="31.35" customHeight="1" x14ac:dyDescent="0.2">
      <c r="A42" s="646"/>
      <c r="B42" s="646"/>
      <c r="C42" s="646"/>
      <c r="D42" s="648"/>
      <c r="E42" s="648"/>
      <c r="F42" s="648"/>
      <c r="G42" s="648"/>
      <c r="H42" s="648"/>
      <c r="I42" s="648"/>
    </row>
    <row r="43" spans="1:9" x14ac:dyDescent="0.2">
      <c r="A43" s="650" t="s">
        <v>973</v>
      </c>
      <c r="B43" s="650"/>
      <c r="C43" s="650"/>
      <c r="D43" s="648"/>
      <c r="E43" s="648"/>
      <c r="F43" s="648"/>
      <c r="G43" s="648"/>
      <c r="H43" s="648"/>
      <c r="I43" s="648"/>
    </row>
    <row r="44" spans="1:9" x14ac:dyDescent="0.2">
      <c r="A44" s="650"/>
      <c r="B44" s="650"/>
      <c r="C44" s="650"/>
      <c r="D44" s="648"/>
      <c r="E44" s="648"/>
      <c r="F44" s="648"/>
      <c r="G44" s="648"/>
      <c r="H44" s="648"/>
      <c r="I44" s="648"/>
    </row>
    <row r="46" spans="1:9" ht="15" x14ac:dyDescent="0.25">
      <c r="A46" s="336" t="s">
        <v>974</v>
      </c>
    </row>
    <row r="47" spans="1:9" ht="14.25" customHeight="1" x14ac:dyDescent="0.2">
      <c r="A47" s="646" t="s">
        <v>975</v>
      </c>
      <c r="B47" s="646"/>
      <c r="C47" s="646"/>
      <c r="D47" s="647" t="s">
        <v>1301</v>
      </c>
      <c r="E47" s="647"/>
      <c r="F47" s="647"/>
      <c r="G47" s="647"/>
      <c r="H47" s="647"/>
      <c r="I47" s="647"/>
    </row>
    <row r="48" spans="1:9" ht="15" customHeight="1" x14ac:dyDescent="0.2">
      <c r="A48" s="646"/>
      <c r="B48" s="646"/>
      <c r="C48" s="646"/>
      <c r="D48" s="647"/>
      <c r="E48" s="647"/>
      <c r="F48" s="647"/>
      <c r="G48" s="647"/>
      <c r="H48" s="647"/>
      <c r="I48" s="647"/>
    </row>
    <row r="49" spans="1:9" ht="15.75" customHeight="1" x14ac:dyDescent="0.2">
      <c r="A49" s="646"/>
      <c r="B49" s="646"/>
      <c r="C49" s="646"/>
      <c r="D49" s="647"/>
      <c r="E49" s="647"/>
      <c r="F49" s="647"/>
      <c r="G49" s="647"/>
      <c r="H49" s="647"/>
      <c r="I49" s="647"/>
    </row>
    <row r="50" spans="1:9" ht="14.25" customHeight="1" x14ac:dyDescent="0.2">
      <c r="A50" s="646"/>
      <c r="B50" s="646"/>
      <c r="C50" s="646"/>
      <c r="D50" s="647"/>
      <c r="E50" s="647"/>
      <c r="F50" s="647"/>
      <c r="G50" s="647"/>
      <c r="H50" s="647"/>
      <c r="I50" s="647"/>
    </row>
    <row r="51" spans="1:9" ht="15" customHeight="1" x14ac:dyDescent="0.2">
      <c r="A51" s="646"/>
      <c r="B51" s="646"/>
      <c r="C51" s="646"/>
      <c r="D51" s="647"/>
      <c r="E51" s="647"/>
      <c r="F51" s="647"/>
      <c r="G51" s="647"/>
      <c r="H51" s="647"/>
      <c r="I51" s="647"/>
    </row>
    <row r="52" spans="1:9" ht="44.65" customHeight="1" x14ac:dyDescent="0.2">
      <c r="A52" s="646"/>
      <c r="B52" s="646"/>
      <c r="C52" s="646"/>
      <c r="D52" s="647"/>
      <c r="E52" s="647"/>
      <c r="F52" s="647"/>
      <c r="G52" s="647"/>
      <c r="H52" s="647"/>
      <c r="I52" s="647"/>
    </row>
    <row r="54" spans="1:9" ht="15" x14ac:dyDescent="0.25">
      <c r="A54" s="336" t="s">
        <v>976</v>
      </c>
    </row>
    <row r="55" spans="1:9" ht="15" customHeight="1" x14ac:dyDescent="0.2">
      <c r="A55" s="646" t="s">
        <v>1784</v>
      </c>
      <c r="B55" s="646"/>
      <c r="C55" s="646"/>
      <c r="D55" s="649" t="s">
        <v>1785</v>
      </c>
      <c r="E55" s="649"/>
      <c r="F55" s="649"/>
      <c r="G55" s="649"/>
      <c r="H55" s="649"/>
      <c r="I55" s="649"/>
    </row>
    <row r="56" spans="1:9" ht="15.75" customHeight="1" x14ac:dyDescent="0.2">
      <c r="A56" s="646"/>
      <c r="B56" s="646"/>
      <c r="C56" s="646"/>
      <c r="D56" s="649"/>
      <c r="E56" s="649"/>
      <c r="F56" s="649"/>
      <c r="G56" s="649"/>
      <c r="H56" s="649"/>
      <c r="I56" s="649"/>
    </row>
    <row r="57" spans="1:9" ht="15" customHeight="1" x14ac:dyDescent="0.2">
      <c r="A57" s="646"/>
      <c r="B57" s="646"/>
      <c r="C57" s="646"/>
      <c r="D57" s="649"/>
      <c r="E57" s="649"/>
      <c r="F57" s="649"/>
      <c r="G57" s="649"/>
      <c r="H57" s="649"/>
      <c r="I57" s="649"/>
    </row>
    <row r="58" spans="1:9" ht="15" customHeight="1" x14ac:dyDescent="0.2">
      <c r="A58" s="646"/>
      <c r="B58" s="646"/>
      <c r="C58" s="646"/>
      <c r="D58" s="649"/>
      <c r="E58" s="649"/>
      <c r="F58" s="649"/>
      <c r="G58" s="649"/>
      <c r="H58" s="649"/>
      <c r="I58" s="649"/>
    </row>
    <row r="59" spans="1:9" ht="177" customHeight="1" x14ac:dyDescent="0.2">
      <c r="A59" s="646"/>
      <c r="B59" s="646"/>
      <c r="C59" s="646"/>
      <c r="D59" s="649"/>
      <c r="E59" s="649"/>
      <c r="F59" s="649"/>
      <c r="G59" s="649"/>
      <c r="H59" s="649"/>
      <c r="I59" s="649"/>
    </row>
    <row r="61" spans="1:9" ht="15" x14ac:dyDescent="0.25">
      <c r="A61" s="336" t="s">
        <v>977</v>
      </c>
    </row>
    <row r="62" spans="1:9" ht="14.25" customHeight="1" x14ac:dyDescent="0.2">
      <c r="A62" s="646" t="s">
        <v>978</v>
      </c>
      <c r="B62" s="646"/>
      <c r="C62" s="646"/>
      <c r="D62" s="647" t="s">
        <v>1786</v>
      </c>
      <c r="E62" s="647"/>
      <c r="F62" s="647"/>
      <c r="G62" s="647"/>
      <c r="H62" s="647"/>
      <c r="I62" s="647"/>
    </row>
    <row r="63" spans="1:9" ht="15.75" customHeight="1" x14ac:dyDescent="0.2">
      <c r="A63" s="646"/>
      <c r="B63" s="646"/>
      <c r="C63" s="646"/>
      <c r="D63" s="647"/>
      <c r="E63" s="647"/>
      <c r="F63" s="647"/>
      <c r="G63" s="647"/>
      <c r="H63" s="647"/>
      <c r="I63" s="647"/>
    </row>
    <row r="64" spans="1:9" ht="15" customHeight="1" x14ac:dyDescent="0.2">
      <c r="A64" s="646"/>
      <c r="B64" s="646"/>
      <c r="C64" s="646"/>
      <c r="D64" s="647"/>
      <c r="E64" s="647"/>
      <c r="F64" s="647"/>
      <c r="G64" s="647"/>
      <c r="H64" s="647"/>
      <c r="I64" s="647"/>
    </row>
    <row r="65" spans="1:9" ht="15" customHeight="1" x14ac:dyDescent="0.2">
      <c r="A65" s="646"/>
      <c r="B65" s="646"/>
      <c r="C65" s="646"/>
      <c r="D65" s="647"/>
      <c r="E65" s="647"/>
      <c r="F65" s="647"/>
      <c r="G65" s="647"/>
      <c r="H65" s="647"/>
      <c r="I65" s="647"/>
    </row>
    <row r="66" spans="1:9" ht="15" customHeight="1" x14ac:dyDescent="0.2">
      <c r="A66" s="646"/>
      <c r="B66" s="646"/>
      <c r="C66" s="646"/>
      <c r="D66" s="647"/>
      <c r="E66" s="647"/>
      <c r="F66" s="647"/>
      <c r="G66" s="647"/>
      <c r="H66" s="647"/>
      <c r="I66" s="647"/>
    </row>
    <row r="67" spans="1:9" ht="15" customHeight="1" x14ac:dyDescent="0.2">
      <c r="A67" s="646"/>
      <c r="B67" s="646"/>
      <c r="C67" s="646"/>
      <c r="D67" s="647"/>
      <c r="E67" s="647"/>
      <c r="F67" s="647"/>
      <c r="G67" s="647"/>
      <c r="H67" s="647"/>
      <c r="I67" s="647"/>
    </row>
    <row r="68" spans="1:9" ht="24" customHeight="1" x14ac:dyDescent="0.2">
      <c r="A68" s="646"/>
      <c r="B68" s="646"/>
      <c r="C68" s="646"/>
      <c r="D68" s="647"/>
      <c r="E68" s="647"/>
      <c r="F68" s="647"/>
      <c r="G68" s="647"/>
      <c r="H68" s="647"/>
      <c r="I68" s="647"/>
    </row>
    <row r="69" spans="1:9" ht="34.5" customHeight="1" x14ac:dyDescent="0.2"/>
    <row r="70" spans="1:9" ht="15" x14ac:dyDescent="0.25">
      <c r="A70" s="336" t="s">
        <v>979</v>
      </c>
    </row>
    <row r="71" spans="1:9" ht="14.25" customHeight="1" x14ac:dyDescent="0.2">
      <c r="A71" s="646" t="s">
        <v>980</v>
      </c>
      <c r="B71" s="646"/>
      <c r="C71" s="646"/>
      <c r="D71" s="647" t="s">
        <v>1787</v>
      </c>
      <c r="E71" s="647"/>
      <c r="F71" s="647"/>
      <c r="G71" s="647"/>
      <c r="H71" s="647"/>
      <c r="I71" s="647"/>
    </row>
    <row r="72" spans="1:9" ht="15.75" customHeight="1" x14ac:dyDescent="0.2">
      <c r="A72" s="646"/>
      <c r="B72" s="646"/>
      <c r="C72" s="646"/>
      <c r="D72" s="647"/>
      <c r="E72" s="647"/>
      <c r="F72" s="647"/>
      <c r="G72" s="647"/>
      <c r="H72" s="647"/>
      <c r="I72" s="647"/>
    </row>
    <row r="73" spans="1:9" ht="14.25" customHeight="1" x14ac:dyDescent="0.2">
      <c r="A73" s="646"/>
      <c r="B73" s="646"/>
      <c r="C73" s="646"/>
      <c r="D73" s="647"/>
      <c r="E73" s="647"/>
      <c r="F73" s="647"/>
      <c r="G73" s="647"/>
      <c r="H73" s="647"/>
      <c r="I73" s="647"/>
    </row>
    <row r="74" spans="1:9" ht="15" customHeight="1" x14ac:dyDescent="0.2">
      <c r="A74" s="646"/>
      <c r="B74" s="646"/>
      <c r="C74" s="646"/>
      <c r="D74" s="647"/>
      <c r="E74" s="647"/>
      <c r="F74" s="647"/>
      <c r="G74" s="647"/>
      <c r="H74" s="647"/>
      <c r="I74" s="647"/>
    </row>
    <row r="75" spans="1:9" ht="15" customHeight="1" x14ac:dyDescent="0.2">
      <c r="A75" s="646"/>
      <c r="B75" s="646"/>
      <c r="C75" s="646"/>
      <c r="D75" s="647"/>
      <c r="E75" s="647"/>
      <c r="F75" s="647"/>
      <c r="G75" s="647"/>
      <c r="H75" s="647"/>
      <c r="I75" s="647"/>
    </row>
    <row r="76" spans="1:9" ht="15" customHeight="1" x14ac:dyDescent="0.2">
      <c r="A76" s="646"/>
      <c r="B76" s="646"/>
      <c r="C76" s="646"/>
      <c r="D76" s="647"/>
      <c r="E76" s="647"/>
      <c r="F76" s="647"/>
      <c r="G76" s="647"/>
      <c r="H76" s="647"/>
      <c r="I76" s="647"/>
    </row>
    <row r="77" spans="1:9" ht="15" customHeight="1" x14ac:dyDescent="0.2">
      <c r="A77" s="646"/>
      <c r="B77" s="646"/>
      <c r="C77" s="646"/>
      <c r="D77" s="647"/>
      <c r="E77" s="647"/>
      <c r="F77" s="647"/>
      <c r="G77" s="647"/>
      <c r="H77" s="647"/>
      <c r="I77" s="647"/>
    </row>
    <row r="80" spans="1:9" ht="15" x14ac:dyDescent="0.25">
      <c r="A80" s="336" t="s">
        <v>981</v>
      </c>
    </row>
    <row r="81" spans="1:9" ht="15" thickBot="1" x14ac:dyDescent="0.25"/>
    <row r="82" spans="1:9" x14ac:dyDescent="0.2">
      <c r="A82" s="537" t="s">
        <v>982</v>
      </c>
      <c r="B82" s="538"/>
      <c r="C82" s="539"/>
      <c r="D82" s="631" t="s">
        <v>983</v>
      </c>
      <c r="E82" s="644" t="s">
        <v>650</v>
      </c>
      <c r="F82" s="644" t="s">
        <v>984</v>
      </c>
      <c r="G82" s="631" t="s">
        <v>985</v>
      </c>
      <c r="H82" s="631" t="s">
        <v>986</v>
      </c>
      <c r="I82" s="602" t="s">
        <v>987</v>
      </c>
    </row>
    <row r="83" spans="1:9" ht="15" thickBot="1" x14ac:dyDescent="0.25">
      <c r="A83" s="540"/>
      <c r="B83" s="541"/>
      <c r="C83" s="542"/>
      <c r="D83" s="632"/>
      <c r="E83" s="645"/>
      <c r="F83" s="645"/>
      <c r="G83" s="632"/>
      <c r="H83" s="632"/>
      <c r="I83" s="601"/>
    </row>
    <row r="84" spans="1:9" ht="15.75" thickBot="1" x14ac:dyDescent="0.3">
      <c r="A84" s="144" t="s">
        <v>988</v>
      </c>
      <c r="B84" s="145"/>
      <c r="C84" s="145"/>
      <c r="D84" s="145"/>
      <c r="E84" s="145"/>
      <c r="F84" s="145"/>
      <c r="G84" s="145"/>
      <c r="H84" s="145"/>
      <c r="I84" s="146"/>
    </row>
    <row r="85" spans="1:9" x14ac:dyDescent="0.2">
      <c r="A85" s="147" t="s">
        <v>1961</v>
      </c>
      <c r="B85" s="148"/>
      <c r="C85" s="149"/>
      <c r="D85" s="642"/>
      <c r="E85" s="642"/>
      <c r="F85" s="642"/>
      <c r="G85" s="642"/>
      <c r="H85" s="642"/>
      <c r="I85" s="640">
        <f>SUM(D85:H86)</f>
        <v>0</v>
      </c>
    </row>
    <row r="86" spans="1:9" ht="15" thickBot="1" x14ac:dyDescent="0.25">
      <c r="A86" s="150" t="s">
        <v>989</v>
      </c>
      <c r="B86" s="151"/>
      <c r="C86" s="152"/>
      <c r="D86" s="643"/>
      <c r="E86" s="643"/>
      <c r="F86" s="643"/>
      <c r="G86" s="643"/>
      <c r="H86" s="643"/>
      <c r="I86" s="641"/>
    </row>
    <row r="87" spans="1:9" ht="15" thickBot="1" x14ac:dyDescent="0.25">
      <c r="A87" s="153" t="s">
        <v>990</v>
      </c>
      <c r="B87" s="145"/>
      <c r="C87" s="146"/>
      <c r="D87" s="339"/>
      <c r="E87" s="339"/>
      <c r="F87" s="339"/>
      <c r="G87" s="339"/>
      <c r="H87" s="339"/>
      <c r="I87" s="340">
        <f>SUM(D87:H87)</f>
        <v>0</v>
      </c>
    </row>
    <row r="88" spans="1:9" ht="15" thickBot="1" x14ac:dyDescent="0.25">
      <c r="A88" s="153" t="s">
        <v>991</v>
      </c>
      <c r="B88" s="145"/>
      <c r="C88" s="146"/>
      <c r="D88" s="339"/>
      <c r="E88" s="339"/>
      <c r="F88" s="339"/>
      <c r="G88" s="339"/>
      <c r="H88" s="339"/>
      <c r="I88" s="340">
        <f>SUM(D88:H88)</f>
        <v>0</v>
      </c>
    </row>
    <row r="89" spans="1:9" x14ac:dyDescent="0.2">
      <c r="A89" s="154" t="s">
        <v>1962</v>
      </c>
      <c r="B89" s="155"/>
      <c r="C89" s="156"/>
      <c r="D89" s="640">
        <f>D85+D87-D88</f>
        <v>0</v>
      </c>
      <c r="E89" s="640">
        <f t="shared" ref="E89:H89" si="0">E85+E87-E88</f>
        <v>0</v>
      </c>
      <c r="F89" s="640">
        <f t="shared" si="0"/>
        <v>0</v>
      </c>
      <c r="G89" s="640">
        <f t="shared" si="0"/>
        <v>0</v>
      </c>
      <c r="H89" s="640">
        <f t="shared" si="0"/>
        <v>0</v>
      </c>
      <c r="I89" s="640">
        <f>SUM(D89:H90)</f>
        <v>0</v>
      </c>
    </row>
    <row r="90" spans="1:9" ht="15" thickBot="1" x14ac:dyDescent="0.25">
      <c r="A90" s="157" t="s">
        <v>989</v>
      </c>
      <c r="B90" s="158"/>
      <c r="C90" s="159"/>
      <c r="D90" s="641"/>
      <c r="E90" s="641"/>
      <c r="F90" s="641"/>
      <c r="G90" s="641"/>
      <c r="H90" s="641"/>
      <c r="I90" s="641"/>
    </row>
    <row r="91" spans="1:9" ht="15" thickBot="1" x14ac:dyDescent="0.25">
      <c r="A91" s="160" t="s">
        <v>992</v>
      </c>
      <c r="B91" s="145"/>
      <c r="C91" s="145"/>
      <c r="D91" s="145"/>
      <c r="E91" s="145"/>
      <c r="F91" s="145"/>
      <c r="G91" s="145"/>
      <c r="H91" s="145"/>
      <c r="I91" s="146"/>
    </row>
    <row r="92" spans="1:9" x14ac:dyDescent="0.2">
      <c r="A92" s="147" t="s">
        <v>1961</v>
      </c>
      <c r="B92" s="155"/>
      <c r="C92" s="156"/>
      <c r="D92" s="637"/>
      <c r="E92" s="637"/>
      <c r="F92" s="637"/>
      <c r="G92" s="637"/>
      <c r="H92" s="637"/>
      <c r="I92" s="633">
        <f>SUM(D92:H93)</f>
        <v>0</v>
      </c>
    </row>
    <row r="93" spans="1:9" ht="15" thickBot="1" x14ac:dyDescent="0.25">
      <c r="A93" s="150" t="s">
        <v>989</v>
      </c>
      <c r="B93" s="158"/>
      <c r="C93" s="159"/>
      <c r="D93" s="638"/>
      <c r="E93" s="638"/>
      <c r="F93" s="638"/>
      <c r="G93" s="638"/>
      <c r="H93" s="638"/>
      <c r="I93" s="634"/>
    </row>
    <row r="94" spans="1:9" ht="15" thickBot="1" x14ac:dyDescent="0.25">
      <c r="A94" s="153" t="s">
        <v>993</v>
      </c>
      <c r="B94" s="145"/>
      <c r="C94" s="146"/>
      <c r="D94" s="341"/>
      <c r="E94" s="341"/>
      <c r="F94" s="341"/>
      <c r="G94" s="341"/>
      <c r="H94" s="341"/>
      <c r="I94" s="342">
        <f>SUM(D94:H94)</f>
        <v>0</v>
      </c>
    </row>
    <row r="95" spans="1:9" ht="15" thickBot="1" x14ac:dyDescent="0.25">
      <c r="A95" s="153" t="s">
        <v>991</v>
      </c>
      <c r="B95" s="145"/>
      <c r="C95" s="146"/>
      <c r="D95" s="341"/>
      <c r="E95" s="341"/>
      <c r="F95" s="341"/>
      <c r="G95" s="341"/>
      <c r="H95" s="341"/>
      <c r="I95" s="342">
        <f>SUM(D95:H95)</f>
        <v>0</v>
      </c>
    </row>
    <row r="96" spans="1:9" x14ac:dyDescent="0.2">
      <c r="A96" s="154" t="s">
        <v>1962</v>
      </c>
      <c r="B96" s="155"/>
      <c r="C96" s="156"/>
      <c r="D96" s="633">
        <f>D92+D94-D95</f>
        <v>0</v>
      </c>
      <c r="E96" s="633">
        <f t="shared" ref="E96:H96" si="1">E92+E94-E95</f>
        <v>0</v>
      </c>
      <c r="F96" s="633">
        <f t="shared" si="1"/>
        <v>0</v>
      </c>
      <c r="G96" s="633">
        <f t="shared" si="1"/>
        <v>0</v>
      </c>
      <c r="H96" s="633">
        <f t="shared" si="1"/>
        <v>0</v>
      </c>
      <c r="I96" s="633">
        <f>SUM(D96:H97)</f>
        <v>0</v>
      </c>
    </row>
    <row r="97" spans="1:9" ht="15" thickBot="1" x14ac:dyDescent="0.25">
      <c r="A97" s="157" t="s">
        <v>989</v>
      </c>
      <c r="B97" s="158"/>
      <c r="C97" s="159"/>
      <c r="D97" s="634"/>
      <c r="E97" s="634"/>
      <c r="F97" s="634"/>
      <c r="G97" s="634"/>
      <c r="H97" s="634"/>
      <c r="I97" s="634"/>
    </row>
    <row r="98" spans="1:9" x14ac:dyDescent="0.2">
      <c r="A98" s="162" t="s">
        <v>994</v>
      </c>
      <c r="B98" s="155"/>
      <c r="C98" s="156"/>
      <c r="D98" s="633">
        <f>D89-D96</f>
        <v>0</v>
      </c>
      <c r="E98" s="633">
        <f t="shared" ref="E98:H98" si="2">E89-E96</f>
        <v>0</v>
      </c>
      <c r="F98" s="633">
        <f t="shared" si="2"/>
        <v>0</v>
      </c>
      <c r="G98" s="633">
        <f t="shared" si="2"/>
        <v>0</v>
      </c>
      <c r="H98" s="633">
        <f t="shared" si="2"/>
        <v>0</v>
      </c>
      <c r="I98" s="633">
        <f>SUM(D98:H99)</f>
        <v>0</v>
      </c>
    </row>
    <row r="99" spans="1:9" ht="15.75" customHeight="1" thickBot="1" x14ac:dyDescent="0.25">
      <c r="A99" s="163" t="s">
        <v>1963</v>
      </c>
      <c r="B99" s="158"/>
      <c r="C99" s="159"/>
      <c r="D99" s="634"/>
      <c r="E99" s="634"/>
      <c r="F99" s="634"/>
      <c r="G99" s="634"/>
      <c r="H99" s="634"/>
      <c r="I99" s="634"/>
    </row>
    <row r="100" spans="1:9" x14ac:dyDescent="0.2">
      <c r="A100" s="162" t="s">
        <v>994</v>
      </c>
      <c r="B100" s="155"/>
      <c r="C100" s="156"/>
      <c r="D100" s="633">
        <f>D85-D92</f>
        <v>0</v>
      </c>
      <c r="E100" s="633">
        <f t="shared" ref="E100:H100" si="3">E85-E92</f>
        <v>0</v>
      </c>
      <c r="F100" s="633">
        <f t="shared" si="3"/>
        <v>0</v>
      </c>
      <c r="G100" s="633">
        <f t="shared" si="3"/>
        <v>0</v>
      </c>
      <c r="H100" s="633">
        <f t="shared" si="3"/>
        <v>0</v>
      </c>
      <c r="I100" s="633">
        <f>SUM(D100:H101)</f>
        <v>0</v>
      </c>
    </row>
    <row r="101" spans="1:9" ht="15.75" customHeight="1" thickBot="1" x14ac:dyDescent="0.25">
      <c r="A101" s="163" t="s">
        <v>1964</v>
      </c>
      <c r="B101" s="158"/>
      <c r="C101" s="159"/>
      <c r="D101" s="634"/>
      <c r="E101" s="634"/>
      <c r="F101" s="634"/>
      <c r="G101" s="634"/>
      <c r="H101" s="634"/>
      <c r="I101" s="634"/>
    </row>
    <row r="102" spans="1:9" ht="15" thickBot="1" x14ac:dyDescent="0.25"/>
    <row r="103" spans="1:9" ht="15.75" thickBot="1" x14ac:dyDescent="0.3">
      <c r="A103" s="144" t="s">
        <v>988</v>
      </c>
      <c r="B103" s="145"/>
      <c r="C103" s="145"/>
      <c r="D103" s="145"/>
      <c r="E103" s="145"/>
      <c r="F103" s="145"/>
      <c r="G103" s="145"/>
      <c r="H103" s="145"/>
      <c r="I103" s="146"/>
    </row>
    <row r="104" spans="1:9" x14ac:dyDescent="0.2">
      <c r="A104" s="147" t="s">
        <v>1972</v>
      </c>
      <c r="B104" s="148"/>
      <c r="C104" s="149"/>
      <c r="D104" s="642"/>
      <c r="E104" s="642"/>
      <c r="F104" s="642"/>
      <c r="G104" s="642"/>
      <c r="H104" s="642"/>
      <c r="I104" s="640">
        <f>SUM(D104:H105)</f>
        <v>0</v>
      </c>
    </row>
    <row r="105" spans="1:9" ht="15" thickBot="1" x14ac:dyDescent="0.25">
      <c r="A105" s="150" t="s">
        <v>995</v>
      </c>
      <c r="B105" s="151"/>
      <c r="C105" s="152"/>
      <c r="D105" s="643"/>
      <c r="E105" s="643"/>
      <c r="F105" s="643"/>
      <c r="G105" s="643"/>
      <c r="H105" s="643"/>
      <c r="I105" s="641"/>
    </row>
    <row r="106" spans="1:9" ht="15" thickBot="1" x14ac:dyDescent="0.25">
      <c r="A106" s="153" t="s">
        <v>990</v>
      </c>
      <c r="B106" s="145"/>
      <c r="C106" s="146"/>
      <c r="D106" s="339"/>
      <c r="E106" s="339"/>
      <c r="F106" s="339"/>
      <c r="G106" s="339"/>
      <c r="H106" s="339"/>
      <c r="I106" s="340">
        <f>SUM(D106:H106)</f>
        <v>0</v>
      </c>
    </row>
    <row r="107" spans="1:9" ht="15" thickBot="1" x14ac:dyDescent="0.25">
      <c r="A107" s="153" t="s">
        <v>991</v>
      </c>
      <c r="B107" s="145"/>
      <c r="C107" s="146"/>
      <c r="D107" s="339"/>
      <c r="E107" s="339"/>
      <c r="F107" s="339"/>
      <c r="G107" s="339"/>
      <c r="H107" s="339"/>
      <c r="I107" s="340">
        <f>SUM(D107:H107)</f>
        <v>0</v>
      </c>
    </row>
    <row r="108" spans="1:9" x14ac:dyDescent="0.2">
      <c r="A108" s="154" t="s">
        <v>1973</v>
      </c>
      <c r="B108" s="155"/>
      <c r="C108" s="156"/>
      <c r="D108" s="640">
        <f>D104+D106-D107</f>
        <v>0</v>
      </c>
      <c r="E108" s="640">
        <f t="shared" ref="E108:H108" si="4">E104+E106-E107</f>
        <v>0</v>
      </c>
      <c r="F108" s="640">
        <f t="shared" si="4"/>
        <v>0</v>
      </c>
      <c r="G108" s="640">
        <f t="shared" si="4"/>
        <v>0</v>
      </c>
      <c r="H108" s="640">
        <f t="shared" si="4"/>
        <v>0</v>
      </c>
      <c r="I108" s="640">
        <f>SUM(D108:H109)</f>
        <v>0</v>
      </c>
    </row>
    <row r="109" spans="1:9" ht="15" thickBot="1" x14ac:dyDescent="0.25">
      <c r="A109" s="157" t="s">
        <v>995</v>
      </c>
      <c r="B109" s="158"/>
      <c r="C109" s="159"/>
      <c r="D109" s="641"/>
      <c r="E109" s="641"/>
      <c r="F109" s="641"/>
      <c r="G109" s="641"/>
      <c r="H109" s="641"/>
      <c r="I109" s="641"/>
    </row>
    <row r="110" spans="1:9" ht="15" thickBot="1" x14ac:dyDescent="0.25">
      <c r="A110" s="160" t="s">
        <v>992</v>
      </c>
      <c r="B110" s="145"/>
      <c r="C110" s="145"/>
      <c r="D110" s="145"/>
      <c r="E110" s="145"/>
      <c r="F110" s="145"/>
      <c r="G110" s="145"/>
      <c r="H110" s="145"/>
      <c r="I110" s="146"/>
    </row>
    <row r="111" spans="1:9" x14ac:dyDescent="0.2">
      <c r="A111" s="147" t="s">
        <v>1972</v>
      </c>
      <c r="B111" s="155"/>
      <c r="C111" s="156"/>
      <c r="D111" s="637"/>
      <c r="E111" s="637"/>
      <c r="F111" s="637"/>
      <c r="G111" s="637"/>
      <c r="H111" s="637"/>
      <c r="I111" s="633">
        <f>SUM(D111:H112)</f>
        <v>0</v>
      </c>
    </row>
    <row r="112" spans="1:9" ht="15" thickBot="1" x14ac:dyDescent="0.25">
      <c r="A112" s="150" t="s">
        <v>995</v>
      </c>
      <c r="B112" s="158"/>
      <c r="C112" s="159"/>
      <c r="D112" s="638"/>
      <c r="E112" s="638"/>
      <c r="F112" s="638"/>
      <c r="G112" s="638"/>
      <c r="H112" s="638"/>
      <c r="I112" s="634"/>
    </row>
    <row r="113" spans="1:9" ht="15" thickBot="1" x14ac:dyDescent="0.25">
      <c r="A113" s="153" t="s">
        <v>993</v>
      </c>
      <c r="B113" s="145"/>
      <c r="C113" s="146"/>
      <c r="D113" s="341"/>
      <c r="E113" s="341"/>
      <c r="F113" s="341"/>
      <c r="G113" s="341"/>
      <c r="H113" s="341"/>
      <c r="I113" s="342">
        <f>SUM(D113:H113)</f>
        <v>0</v>
      </c>
    </row>
    <row r="114" spans="1:9" ht="15" thickBot="1" x14ac:dyDescent="0.25">
      <c r="A114" s="153" t="s">
        <v>991</v>
      </c>
      <c r="B114" s="145"/>
      <c r="C114" s="146"/>
      <c r="D114" s="341"/>
      <c r="E114" s="341"/>
      <c r="F114" s="341"/>
      <c r="G114" s="341"/>
      <c r="H114" s="341"/>
      <c r="I114" s="342">
        <f>SUM(D114:H114)</f>
        <v>0</v>
      </c>
    </row>
    <row r="115" spans="1:9" x14ac:dyDescent="0.2">
      <c r="A115" s="154" t="s">
        <v>1973</v>
      </c>
      <c r="B115" s="155"/>
      <c r="C115" s="156"/>
      <c r="D115" s="633">
        <f>D111+D113-D114</f>
        <v>0</v>
      </c>
      <c r="E115" s="633">
        <f t="shared" ref="E115:H115" si="5">E111+E113-E114</f>
        <v>0</v>
      </c>
      <c r="F115" s="633">
        <f t="shared" si="5"/>
        <v>0</v>
      </c>
      <c r="G115" s="633">
        <f t="shared" si="5"/>
        <v>0</v>
      </c>
      <c r="H115" s="633">
        <f t="shared" si="5"/>
        <v>0</v>
      </c>
      <c r="I115" s="633">
        <f>SUM(D115:H116)</f>
        <v>0</v>
      </c>
    </row>
    <row r="116" spans="1:9" ht="15" thickBot="1" x14ac:dyDescent="0.25">
      <c r="A116" s="157" t="s">
        <v>995</v>
      </c>
      <c r="B116" s="158"/>
      <c r="C116" s="159"/>
      <c r="D116" s="634"/>
      <c r="E116" s="634"/>
      <c r="F116" s="634"/>
      <c r="G116" s="634"/>
      <c r="H116" s="634"/>
      <c r="I116" s="634"/>
    </row>
    <row r="117" spans="1:9" x14ac:dyDescent="0.2">
      <c r="A117" s="162" t="s">
        <v>994</v>
      </c>
      <c r="B117" s="155"/>
      <c r="C117" s="156"/>
      <c r="D117" s="633">
        <f>D108-D115</f>
        <v>0</v>
      </c>
      <c r="E117" s="633">
        <f t="shared" ref="E117:H117" si="6">E108-E115</f>
        <v>0</v>
      </c>
      <c r="F117" s="633">
        <f t="shared" si="6"/>
        <v>0</v>
      </c>
      <c r="G117" s="633">
        <f t="shared" si="6"/>
        <v>0</v>
      </c>
      <c r="H117" s="633">
        <f t="shared" si="6"/>
        <v>0</v>
      </c>
      <c r="I117" s="633">
        <f>SUM(D117:H118)</f>
        <v>0</v>
      </c>
    </row>
    <row r="118" spans="1:9" ht="15" thickBot="1" x14ac:dyDescent="0.25">
      <c r="A118" s="163" t="s">
        <v>1974</v>
      </c>
      <c r="B118" s="158"/>
      <c r="C118" s="159"/>
      <c r="D118" s="634"/>
      <c r="E118" s="634"/>
      <c r="F118" s="634"/>
      <c r="G118" s="634"/>
      <c r="H118" s="634"/>
      <c r="I118" s="634"/>
    </row>
    <row r="119" spans="1:9" x14ac:dyDescent="0.2">
      <c r="A119" s="162" t="s">
        <v>994</v>
      </c>
      <c r="B119" s="155"/>
      <c r="C119" s="156"/>
      <c r="D119" s="633">
        <f>D104-D111</f>
        <v>0</v>
      </c>
      <c r="E119" s="633">
        <f t="shared" ref="E119:H119" si="7">E104-E111</f>
        <v>0</v>
      </c>
      <c r="F119" s="633">
        <f t="shared" si="7"/>
        <v>0</v>
      </c>
      <c r="G119" s="633">
        <f t="shared" si="7"/>
        <v>0</v>
      </c>
      <c r="H119" s="633">
        <f t="shared" si="7"/>
        <v>0</v>
      </c>
      <c r="I119" s="633">
        <f>SUM(D119:H120)</f>
        <v>0</v>
      </c>
    </row>
    <row r="120" spans="1:9" ht="15.75" customHeight="1" thickBot="1" x14ac:dyDescent="0.25">
      <c r="A120" s="163" t="s">
        <v>1975</v>
      </c>
      <c r="B120" s="158"/>
      <c r="C120" s="159"/>
      <c r="D120" s="634"/>
      <c r="E120" s="634"/>
      <c r="F120" s="634"/>
      <c r="G120" s="634"/>
      <c r="H120" s="634"/>
      <c r="I120" s="634"/>
    </row>
    <row r="122" spans="1:9" ht="15.75" thickBot="1" x14ac:dyDescent="0.3">
      <c r="A122" s="336" t="s">
        <v>996</v>
      </c>
    </row>
    <row r="123" spans="1:9" x14ac:dyDescent="0.2">
      <c r="A123" s="537" t="s">
        <v>982</v>
      </c>
      <c r="B123" s="538"/>
      <c r="C123" s="539"/>
      <c r="D123" s="631" t="s">
        <v>654</v>
      </c>
      <c r="E123" s="631" t="s">
        <v>656</v>
      </c>
      <c r="F123" s="644" t="s">
        <v>997</v>
      </c>
      <c r="G123" s="631" t="s">
        <v>998</v>
      </c>
      <c r="H123" s="631" t="s">
        <v>987</v>
      </c>
      <c r="I123" s="482"/>
    </row>
    <row r="124" spans="1:9" ht="15" thickBot="1" x14ac:dyDescent="0.25">
      <c r="A124" s="540"/>
      <c r="B124" s="541"/>
      <c r="C124" s="542"/>
      <c r="D124" s="632"/>
      <c r="E124" s="632"/>
      <c r="F124" s="645"/>
      <c r="G124" s="632"/>
      <c r="H124" s="632"/>
      <c r="I124" s="482"/>
    </row>
    <row r="125" spans="1:9" ht="15.75" thickBot="1" x14ac:dyDescent="0.3">
      <c r="A125" s="144" t="s">
        <v>988</v>
      </c>
      <c r="B125" s="145"/>
      <c r="C125" s="145"/>
      <c r="D125" s="145"/>
      <c r="E125" s="145"/>
      <c r="F125" s="145"/>
      <c r="G125" s="145"/>
      <c r="H125" s="161"/>
    </row>
    <row r="126" spans="1:9" x14ac:dyDescent="0.2">
      <c r="A126" s="147" t="s">
        <v>1961</v>
      </c>
      <c r="B126" s="148"/>
      <c r="C126" s="149"/>
      <c r="D126" s="642"/>
      <c r="E126" s="642"/>
      <c r="F126" s="642">
        <f>F149</f>
        <v>0</v>
      </c>
      <c r="G126" s="642"/>
      <c r="H126" s="640">
        <f>SUM(D126:G127)</f>
        <v>0</v>
      </c>
      <c r="I126" s="639"/>
    </row>
    <row r="127" spans="1:9" ht="15" thickBot="1" x14ac:dyDescent="0.25">
      <c r="A127" s="150" t="s">
        <v>989</v>
      </c>
      <c r="B127" s="151"/>
      <c r="C127" s="152"/>
      <c r="D127" s="643"/>
      <c r="E127" s="643"/>
      <c r="F127" s="643"/>
      <c r="G127" s="643"/>
      <c r="H127" s="641"/>
      <c r="I127" s="639"/>
    </row>
    <row r="128" spans="1:9" ht="15" thickBot="1" x14ac:dyDescent="0.25">
      <c r="A128" s="153" t="s">
        <v>990</v>
      </c>
      <c r="B128" s="145"/>
      <c r="C128" s="146"/>
      <c r="D128" s="339"/>
      <c r="E128" s="339"/>
      <c r="F128" s="339"/>
      <c r="G128" s="339"/>
      <c r="H128" s="340">
        <f>SUM(D128:G128)</f>
        <v>0</v>
      </c>
      <c r="I128" s="164"/>
    </row>
    <row r="129" spans="1:9" ht="15" thickBot="1" x14ac:dyDescent="0.25">
      <c r="A129" s="153" t="s">
        <v>991</v>
      </c>
      <c r="B129" s="145"/>
      <c r="C129" s="146"/>
      <c r="D129" s="339"/>
      <c r="E129" s="339"/>
      <c r="F129" s="339"/>
      <c r="G129" s="339"/>
      <c r="H129" s="340">
        <f>SUM(D129:G129)</f>
        <v>0</v>
      </c>
      <c r="I129" s="164"/>
    </row>
    <row r="130" spans="1:9" x14ac:dyDescent="0.2">
      <c r="A130" s="154" t="s">
        <v>1962</v>
      </c>
      <c r="B130" s="155"/>
      <c r="C130" s="156"/>
      <c r="D130" s="640">
        <f>D126+D128-D129</f>
        <v>0</v>
      </c>
      <c r="E130" s="640">
        <f t="shared" ref="E130:G130" si="8">E126+E128-E129</f>
        <v>0</v>
      </c>
      <c r="F130" s="640">
        <f t="shared" si="8"/>
        <v>0</v>
      </c>
      <c r="G130" s="640">
        <f t="shared" si="8"/>
        <v>0</v>
      </c>
      <c r="H130" s="640">
        <f>SUM(D130:G131)</f>
        <v>0</v>
      </c>
      <c r="I130" s="639"/>
    </row>
    <row r="131" spans="1:9" ht="15" thickBot="1" x14ac:dyDescent="0.25">
      <c r="A131" s="157" t="s">
        <v>989</v>
      </c>
      <c r="B131" s="158"/>
      <c r="C131" s="159"/>
      <c r="D131" s="641"/>
      <c r="E131" s="641"/>
      <c r="F131" s="641"/>
      <c r="G131" s="641"/>
      <c r="H131" s="641"/>
      <c r="I131" s="639"/>
    </row>
    <row r="132" spans="1:9" ht="15" thickBot="1" x14ac:dyDescent="0.25">
      <c r="A132" s="160" t="s">
        <v>992</v>
      </c>
      <c r="B132" s="145"/>
      <c r="C132" s="145"/>
      <c r="D132" s="145"/>
      <c r="E132" s="145"/>
      <c r="F132" s="145"/>
      <c r="G132" s="145"/>
      <c r="H132" s="161"/>
    </row>
    <row r="133" spans="1:9" x14ac:dyDescent="0.2">
      <c r="A133" s="147" t="s">
        <v>1961</v>
      </c>
      <c r="B133" s="155"/>
      <c r="C133" s="156"/>
      <c r="D133" s="637"/>
      <c r="E133" s="637"/>
      <c r="F133" s="637">
        <f>F156</f>
        <v>0</v>
      </c>
      <c r="G133" s="637"/>
      <c r="H133" s="633">
        <f>SUM(D133:G134)</f>
        <v>0</v>
      </c>
      <c r="I133" s="531"/>
    </row>
    <row r="134" spans="1:9" ht="15" thickBot="1" x14ac:dyDescent="0.25">
      <c r="A134" s="150" t="s">
        <v>989</v>
      </c>
      <c r="B134" s="158"/>
      <c r="C134" s="159"/>
      <c r="D134" s="638"/>
      <c r="E134" s="638"/>
      <c r="F134" s="638"/>
      <c r="G134" s="638"/>
      <c r="H134" s="634"/>
      <c r="I134" s="531"/>
    </row>
    <row r="135" spans="1:9" ht="15" thickBot="1" x14ac:dyDescent="0.25">
      <c r="A135" s="153" t="s">
        <v>993</v>
      </c>
      <c r="B135" s="145"/>
      <c r="C135" s="146"/>
      <c r="D135" s="341"/>
      <c r="E135" s="341"/>
      <c r="F135" s="341"/>
      <c r="G135" s="341"/>
      <c r="H135" s="342">
        <f>SUM(D135:G135)</f>
        <v>0</v>
      </c>
    </row>
    <row r="136" spans="1:9" ht="15" thickBot="1" x14ac:dyDescent="0.25">
      <c r="A136" s="153" t="s">
        <v>991</v>
      </c>
      <c r="B136" s="145"/>
      <c r="C136" s="146"/>
      <c r="D136" s="341"/>
      <c r="E136" s="341"/>
      <c r="F136" s="341"/>
      <c r="G136" s="341"/>
      <c r="H136" s="342">
        <f>SUM(D136:G136)</f>
        <v>0</v>
      </c>
    </row>
    <row r="137" spans="1:9" x14ac:dyDescent="0.2">
      <c r="A137" s="154" t="s">
        <v>1962</v>
      </c>
      <c r="B137" s="155"/>
      <c r="C137" s="156"/>
      <c r="D137" s="633">
        <f>D133+D135-D136</f>
        <v>0</v>
      </c>
      <c r="E137" s="633">
        <f t="shared" ref="E137:G137" si="9">E133+E135-E136</f>
        <v>0</v>
      </c>
      <c r="F137" s="633">
        <f t="shared" si="9"/>
        <v>0</v>
      </c>
      <c r="G137" s="633">
        <f t="shared" si="9"/>
        <v>0</v>
      </c>
      <c r="H137" s="633">
        <f>SUM(D137:G138)</f>
        <v>0</v>
      </c>
      <c r="I137" s="531"/>
    </row>
    <row r="138" spans="1:9" ht="15" thickBot="1" x14ac:dyDescent="0.25">
      <c r="A138" s="157" t="s">
        <v>989</v>
      </c>
      <c r="B138" s="158"/>
      <c r="C138" s="159"/>
      <c r="D138" s="634"/>
      <c r="E138" s="634"/>
      <c r="F138" s="634"/>
      <c r="G138" s="634"/>
      <c r="H138" s="634"/>
      <c r="I138" s="531"/>
    </row>
    <row r="139" spans="1:9" x14ac:dyDescent="0.2">
      <c r="A139" s="162" t="s">
        <v>994</v>
      </c>
      <c r="B139" s="155"/>
      <c r="C139" s="156"/>
      <c r="D139" s="633">
        <f>D130-D137</f>
        <v>0</v>
      </c>
      <c r="E139" s="633">
        <f t="shared" ref="E139:G139" si="10">E130-E137</f>
        <v>0</v>
      </c>
      <c r="F139" s="633">
        <f t="shared" si="10"/>
        <v>0</v>
      </c>
      <c r="G139" s="633">
        <f t="shared" si="10"/>
        <v>0</v>
      </c>
      <c r="H139" s="633">
        <f>SUM(D139:G140)</f>
        <v>0</v>
      </c>
      <c r="I139" s="531"/>
    </row>
    <row r="140" spans="1:9" ht="15" thickBot="1" x14ac:dyDescent="0.25">
      <c r="A140" s="163" t="s">
        <v>1963</v>
      </c>
      <c r="B140" s="158"/>
      <c r="C140" s="159"/>
      <c r="D140" s="634"/>
      <c r="E140" s="634"/>
      <c r="F140" s="634"/>
      <c r="G140" s="634"/>
      <c r="H140" s="634"/>
      <c r="I140" s="531"/>
    </row>
    <row r="141" spans="1:9" x14ac:dyDescent="0.2">
      <c r="A141" s="162" t="s">
        <v>994</v>
      </c>
      <c r="B141" s="155"/>
      <c r="C141" s="156"/>
      <c r="D141" s="633">
        <f>D126-D133</f>
        <v>0</v>
      </c>
      <c r="E141" s="633">
        <f t="shared" ref="E141:G141" si="11">E126-E133</f>
        <v>0</v>
      </c>
      <c r="F141" s="633">
        <f t="shared" si="11"/>
        <v>0</v>
      </c>
      <c r="G141" s="633">
        <f t="shared" si="11"/>
        <v>0</v>
      </c>
      <c r="H141" s="633">
        <f>SUM(D141:G142)</f>
        <v>0</v>
      </c>
      <c r="I141" s="531"/>
    </row>
    <row r="142" spans="1:9" ht="15.75" customHeight="1" thickBot="1" x14ac:dyDescent="0.25">
      <c r="A142" s="163" t="s">
        <v>1965</v>
      </c>
      <c r="B142" s="158"/>
      <c r="C142" s="159"/>
      <c r="D142" s="634"/>
      <c r="E142" s="634"/>
      <c r="F142" s="634"/>
      <c r="G142" s="634"/>
      <c r="H142" s="634"/>
      <c r="I142" s="531"/>
    </row>
    <row r="143" spans="1:9" ht="15" thickBot="1" x14ac:dyDescent="0.25">
      <c r="H143" s="161"/>
    </row>
    <row r="144" spans="1:9" ht="15.75" thickBot="1" x14ac:dyDescent="0.3">
      <c r="A144" s="144" t="s">
        <v>988</v>
      </c>
      <c r="B144" s="145"/>
      <c r="C144" s="145"/>
      <c r="D144" s="145"/>
      <c r="E144" s="145"/>
      <c r="F144" s="145"/>
      <c r="G144" s="145"/>
      <c r="H144" s="161"/>
    </row>
    <row r="145" spans="1:9" x14ac:dyDescent="0.2">
      <c r="A145" s="147" t="s">
        <v>1972</v>
      </c>
      <c r="B145" s="148"/>
      <c r="C145" s="149"/>
      <c r="D145" s="642"/>
      <c r="E145" s="642"/>
      <c r="F145" s="642"/>
      <c r="G145" s="642"/>
      <c r="H145" s="640">
        <f>SUM(D145:G146)</f>
        <v>0</v>
      </c>
      <c r="I145" s="639"/>
    </row>
    <row r="146" spans="1:9" ht="15" thickBot="1" x14ac:dyDescent="0.25">
      <c r="A146" s="150" t="s">
        <v>995</v>
      </c>
      <c r="B146" s="151"/>
      <c r="C146" s="152"/>
      <c r="D146" s="643"/>
      <c r="E146" s="643"/>
      <c r="F146" s="643"/>
      <c r="G146" s="643"/>
      <c r="H146" s="641"/>
      <c r="I146" s="639"/>
    </row>
    <row r="147" spans="1:9" ht="15" thickBot="1" x14ac:dyDescent="0.25">
      <c r="A147" s="153" t="s">
        <v>990</v>
      </c>
      <c r="B147" s="145"/>
      <c r="C147" s="146"/>
      <c r="D147" s="339"/>
      <c r="E147" s="339"/>
      <c r="F147" s="339"/>
      <c r="G147" s="339"/>
      <c r="H147" s="340">
        <f>SUM(D147:G147)</f>
        <v>0</v>
      </c>
      <c r="I147" s="164"/>
    </row>
    <row r="148" spans="1:9" ht="15" thickBot="1" x14ac:dyDescent="0.25">
      <c r="A148" s="153" t="s">
        <v>991</v>
      </c>
      <c r="B148" s="145"/>
      <c r="C148" s="146"/>
      <c r="D148" s="339"/>
      <c r="E148" s="339"/>
      <c r="F148" s="339"/>
      <c r="G148" s="339"/>
      <c r="H148" s="340">
        <f>SUM(D148:G148)</f>
        <v>0</v>
      </c>
      <c r="I148" s="164"/>
    </row>
    <row r="149" spans="1:9" x14ac:dyDescent="0.2">
      <c r="A149" s="154" t="s">
        <v>1973</v>
      </c>
      <c r="B149" s="155"/>
      <c r="C149" s="156"/>
      <c r="D149" s="640">
        <f>D145+D147-D148</f>
        <v>0</v>
      </c>
      <c r="E149" s="640">
        <f t="shared" ref="E149:G149" si="12">E145+E147-E148</f>
        <v>0</v>
      </c>
      <c r="F149" s="640">
        <f t="shared" si="12"/>
        <v>0</v>
      </c>
      <c r="G149" s="640">
        <f t="shared" si="12"/>
        <v>0</v>
      </c>
      <c r="H149" s="640">
        <f>SUM(D149:G150)</f>
        <v>0</v>
      </c>
      <c r="I149" s="639"/>
    </row>
    <row r="150" spans="1:9" ht="15" thickBot="1" x14ac:dyDescent="0.25">
      <c r="A150" s="157" t="s">
        <v>995</v>
      </c>
      <c r="B150" s="158"/>
      <c r="C150" s="159"/>
      <c r="D150" s="641"/>
      <c r="E150" s="641"/>
      <c r="F150" s="641"/>
      <c r="G150" s="641"/>
      <c r="H150" s="641"/>
      <c r="I150" s="639"/>
    </row>
    <row r="151" spans="1:9" ht="15" thickBot="1" x14ac:dyDescent="0.25">
      <c r="A151" s="160" t="s">
        <v>992</v>
      </c>
      <c r="B151" s="145"/>
      <c r="C151" s="145"/>
      <c r="D151" s="145"/>
      <c r="E151" s="145"/>
      <c r="F151" s="145"/>
      <c r="G151" s="145"/>
      <c r="H151" s="161"/>
    </row>
    <row r="152" spans="1:9" x14ac:dyDescent="0.2">
      <c r="A152" s="147" t="s">
        <v>1972</v>
      </c>
      <c r="B152" s="155"/>
      <c r="C152" s="156"/>
      <c r="D152" s="637"/>
      <c r="E152" s="637"/>
      <c r="F152" s="637"/>
      <c r="G152" s="637"/>
      <c r="H152" s="633">
        <f>SUM(D152:G153)</f>
        <v>0</v>
      </c>
      <c r="I152" s="531"/>
    </row>
    <row r="153" spans="1:9" ht="15" thickBot="1" x14ac:dyDescent="0.25">
      <c r="A153" s="150" t="s">
        <v>995</v>
      </c>
      <c r="B153" s="158"/>
      <c r="C153" s="159"/>
      <c r="D153" s="638"/>
      <c r="E153" s="638"/>
      <c r="F153" s="638"/>
      <c r="G153" s="638"/>
      <c r="H153" s="634"/>
      <c r="I153" s="531"/>
    </row>
    <row r="154" spans="1:9" ht="15" thickBot="1" x14ac:dyDescent="0.25">
      <c r="A154" s="153" t="s">
        <v>993</v>
      </c>
      <c r="B154" s="145"/>
      <c r="C154" s="146"/>
      <c r="D154" s="341"/>
      <c r="E154" s="341"/>
      <c r="F154" s="341"/>
      <c r="G154" s="341"/>
      <c r="H154" s="342">
        <f>SUM(D154:G154)</f>
        <v>0</v>
      </c>
    </row>
    <row r="155" spans="1:9" ht="15" thickBot="1" x14ac:dyDescent="0.25">
      <c r="A155" s="153" t="s">
        <v>991</v>
      </c>
      <c r="B155" s="145"/>
      <c r="C155" s="146"/>
      <c r="D155" s="341"/>
      <c r="E155" s="341"/>
      <c r="F155" s="341"/>
      <c r="G155" s="341"/>
      <c r="H155" s="342">
        <f>SUM(D155:G155)</f>
        <v>0</v>
      </c>
    </row>
    <row r="156" spans="1:9" x14ac:dyDescent="0.2">
      <c r="A156" s="154" t="s">
        <v>1973</v>
      </c>
      <c r="B156" s="155"/>
      <c r="C156" s="156"/>
      <c r="D156" s="633">
        <f>D152+D154-D155</f>
        <v>0</v>
      </c>
      <c r="E156" s="633">
        <f t="shared" ref="E156:G156" si="13">E152+E154-E155</f>
        <v>0</v>
      </c>
      <c r="F156" s="633">
        <f t="shared" si="13"/>
        <v>0</v>
      </c>
      <c r="G156" s="633">
        <f t="shared" si="13"/>
        <v>0</v>
      </c>
      <c r="H156" s="633">
        <f>SUM(D156:G157)</f>
        <v>0</v>
      </c>
      <c r="I156" s="531"/>
    </row>
    <row r="157" spans="1:9" ht="15" thickBot="1" x14ac:dyDescent="0.25">
      <c r="A157" s="157" t="s">
        <v>995</v>
      </c>
      <c r="B157" s="158"/>
      <c r="C157" s="159"/>
      <c r="D157" s="634"/>
      <c r="E157" s="634"/>
      <c r="F157" s="634"/>
      <c r="G157" s="634"/>
      <c r="H157" s="634"/>
      <c r="I157" s="531"/>
    </row>
    <row r="158" spans="1:9" x14ac:dyDescent="0.2">
      <c r="A158" s="162" t="s">
        <v>994</v>
      </c>
      <c r="B158" s="155"/>
      <c r="C158" s="156"/>
      <c r="D158" s="633">
        <f>D149-D156</f>
        <v>0</v>
      </c>
      <c r="E158" s="633">
        <f t="shared" ref="E158:G158" si="14">E149-E156</f>
        <v>0</v>
      </c>
      <c r="F158" s="633">
        <f t="shared" si="14"/>
        <v>0</v>
      </c>
      <c r="G158" s="633">
        <f t="shared" si="14"/>
        <v>0</v>
      </c>
      <c r="H158" s="633">
        <f>SUM(D158:G159)</f>
        <v>0</v>
      </c>
      <c r="I158" s="531"/>
    </row>
    <row r="159" spans="1:9" ht="15" thickBot="1" x14ac:dyDescent="0.25">
      <c r="A159" s="163" t="s">
        <v>1974</v>
      </c>
      <c r="B159" s="158"/>
      <c r="C159" s="159"/>
      <c r="D159" s="634"/>
      <c r="E159" s="634"/>
      <c r="F159" s="634"/>
      <c r="G159" s="634"/>
      <c r="H159" s="634"/>
      <c r="I159" s="531"/>
    </row>
    <row r="160" spans="1:9" ht="15" customHeight="1" x14ac:dyDescent="0.2">
      <c r="A160" s="162" t="s">
        <v>994</v>
      </c>
      <c r="B160" s="155"/>
      <c r="C160" s="156"/>
      <c r="D160" s="633">
        <f>D145-D152</f>
        <v>0</v>
      </c>
      <c r="E160" s="633">
        <f t="shared" ref="E160:G160" si="15">E145-E152</f>
        <v>0</v>
      </c>
      <c r="F160" s="633">
        <f t="shared" si="15"/>
        <v>0</v>
      </c>
      <c r="G160" s="633">
        <f t="shared" si="15"/>
        <v>0</v>
      </c>
      <c r="H160" s="633">
        <f>SUM(D160:G161)</f>
        <v>0</v>
      </c>
      <c r="I160" s="531"/>
    </row>
    <row r="161" spans="1:9" ht="15" thickBot="1" x14ac:dyDescent="0.25">
      <c r="A161" s="163" t="s">
        <v>1976</v>
      </c>
      <c r="B161" s="158"/>
      <c r="C161" s="159"/>
      <c r="D161" s="634"/>
      <c r="E161" s="634"/>
      <c r="F161" s="634"/>
      <c r="G161" s="634"/>
      <c r="H161" s="634"/>
      <c r="I161" s="531"/>
    </row>
    <row r="178" spans="1:9" ht="15.75" thickBot="1" x14ac:dyDescent="0.3">
      <c r="A178" s="336" t="s">
        <v>999</v>
      </c>
    </row>
    <row r="179" spans="1:9" x14ac:dyDescent="0.2">
      <c r="A179" s="625">
        <v>2025</v>
      </c>
      <c r="B179" s="626"/>
      <c r="C179" s="627"/>
      <c r="D179" s="635" t="s">
        <v>1000</v>
      </c>
      <c r="E179" s="631" t="s">
        <v>1001</v>
      </c>
      <c r="F179" s="631" t="s">
        <v>1002</v>
      </c>
      <c r="G179" s="635" t="s">
        <v>1003</v>
      </c>
      <c r="H179" s="631" t="s">
        <v>986</v>
      </c>
      <c r="I179" s="602" t="s">
        <v>987</v>
      </c>
    </row>
    <row r="180" spans="1:9" ht="15" customHeight="1" thickBot="1" x14ac:dyDescent="0.25">
      <c r="A180" s="628"/>
      <c r="B180" s="629"/>
      <c r="C180" s="630"/>
      <c r="D180" s="636"/>
      <c r="E180" s="632"/>
      <c r="F180" s="632"/>
      <c r="G180" s="636"/>
      <c r="H180" s="632"/>
      <c r="I180" s="601"/>
    </row>
    <row r="181" spans="1:9" x14ac:dyDescent="0.2">
      <c r="A181" s="154" t="s">
        <v>1966</v>
      </c>
      <c r="B181" s="155"/>
      <c r="C181" s="156"/>
      <c r="D181" s="621"/>
      <c r="E181" s="621"/>
      <c r="F181" s="621"/>
      <c r="G181" s="621"/>
      <c r="H181" s="621"/>
      <c r="I181" s="623"/>
    </row>
    <row r="182" spans="1:9" ht="15" thickBot="1" x14ac:dyDescent="0.25">
      <c r="A182" s="157" t="s">
        <v>989</v>
      </c>
      <c r="B182" s="158"/>
      <c r="C182" s="159"/>
      <c r="D182" s="622"/>
      <c r="E182" s="622"/>
      <c r="F182" s="622"/>
      <c r="G182" s="622"/>
      <c r="H182" s="622"/>
      <c r="I182" s="624"/>
    </row>
    <row r="183" spans="1:9" ht="15" thickBot="1" x14ac:dyDescent="0.25">
      <c r="A183" s="153" t="s">
        <v>1004</v>
      </c>
      <c r="B183" s="145"/>
      <c r="C183" s="146"/>
      <c r="D183" s="343"/>
      <c r="E183" s="343"/>
      <c r="F183" s="343"/>
      <c r="G183" s="343"/>
      <c r="H183" s="343"/>
      <c r="I183" s="344"/>
    </row>
    <row r="184" spans="1:9" ht="15" thickBot="1" x14ac:dyDescent="0.25">
      <c r="A184" s="153" t="s">
        <v>1005</v>
      </c>
      <c r="B184" s="145"/>
      <c r="C184" s="146"/>
      <c r="D184" s="343"/>
      <c r="E184" s="343"/>
      <c r="F184" s="343"/>
      <c r="G184" s="343"/>
      <c r="H184" s="343"/>
      <c r="I184" s="344"/>
    </row>
    <row r="185" spans="1:9" x14ac:dyDescent="0.2">
      <c r="A185" s="154" t="s">
        <v>1006</v>
      </c>
      <c r="B185" s="155"/>
      <c r="C185" s="156"/>
      <c r="D185" s="621"/>
      <c r="E185" s="621"/>
      <c r="F185" s="621"/>
      <c r="G185" s="621"/>
      <c r="H185" s="621"/>
      <c r="I185" s="623"/>
    </row>
    <row r="186" spans="1:9" ht="15" thickBot="1" x14ac:dyDescent="0.25">
      <c r="A186" s="157" t="s">
        <v>1007</v>
      </c>
      <c r="B186" s="158"/>
      <c r="C186" s="159"/>
      <c r="D186" s="622"/>
      <c r="E186" s="622"/>
      <c r="F186" s="622"/>
      <c r="G186" s="622"/>
      <c r="H186" s="622"/>
      <c r="I186" s="624"/>
    </row>
    <row r="187" spans="1:9" x14ac:dyDescent="0.2">
      <c r="A187" s="154" t="s">
        <v>1008</v>
      </c>
      <c r="B187" s="155"/>
      <c r="C187" s="156"/>
      <c r="D187" s="621"/>
      <c r="E187" s="621"/>
      <c r="F187" s="621"/>
      <c r="G187" s="621"/>
      <c r="H187" s="621"/>
      <c r="I187" s="623"/>
    </row>
    <row r="188" spans="1:9" ht="15" thickBot="1" x14ac:dyDescent="0.25">
      <c r="A188" s="157" t="s">
        <v>1009</v>
      </c>
      <c r="B188" s="158"/>
      <c r="C188" s="159"/>
      <c r="D188" s="622"/>
      <c r="E188" s="622"/>
      <c r="F188" s="622"/>
      <c r="G188" s="622"/>
      <c r="H188" s="622"/>
      <c r="I188" s="624"/>
    </row>
    <row r="189" spans="1:9" x14ac:dyDescent="0.2">
      <c r="A189" s="154" t="s">
        <v>1010</v>
      </c>
      <c r="B189" s="155"/>
      <c r="C189" s="156"/>
      <c r="D189" s="621"/>
      <c r="E189" s="621"/>
      <c r="F189" s="621"/>
      <c r="G189" s="621"/>
      <c r="H189" s="621"/>
      <c r="I189" s="623"/>
    </row>
    <row r="190" spans="1:9" ht="15" thickBot="1" x14ac:dyDescent="0.25">
      <c r="A190" s="157" t="s">
        <v>1009</v>
      </c>
      <c r="B190" s="158"/>
      <c r="C190" s="159"/>
      <c r="D190" s="622"/>
      <c r="E190" s="622"/>
      <c r="F190" s="622"/>
      <c r="G190" s="622"/>
      <c r="H190" s="622"/>
      <c r="I190" s="624"/>
    </row>
    <row r="191" spans="1:9" x14ac:dyDescent="0.2">
      <c r="A191" s="154" t="s">
        <v>1967</v>
      </c>
      <c r="B191" s="155"/>
      <c r="C191" s="156"/>
      <c r="D191" s="621"/>
      <c r="E191" s="621"/>
      <c r="F191" s="621"/>
      <c r="G191" s="621"/>
      <c r="H191" s="621"/>
      <c r="I191" s="623"/>
    </row>
    <row r="192" spans="1:9" ht="15" thickBot="1" x14ac:dyDescent="0.25">
      <c r="A192" s="157" t="s">
        <v>989</v>
      </c>
      <c r="B192" s="158"/>
      <c r="C192" s="159"/>
      <c r="D192" s="622"/>
      <c r="E192" s="622"/>
      <c r="F192" s="622"/>
      <c r="G192" s="622"/>
      <c r="H192" s="622"/>
      <c r="I192" s="624"/>
    </row>
    <row r="193" spans="1:9" ht="15" thickBot="1" x14ac:dyDescent="0.25">
      <c r="A193" s="153" t="s">
        <v>1011</v>
      </c>
      <c r="B193" s="145"/>
      <c r="C193" s="146"/>
      <c r="D193" s="343"/>
      <c r="E193" s="343"/>
      <c r="F193" s="343"/>
      <c r="G193" s="343"/>
      <c r="H193" s="343"/>
      <c r="I193" s="344"/>
    </row>
    <row r="194" spans="1:9" ht="15" thickBot="1" x14ac:dyDescent="0.25">
      <c r="A194" s="153" t="s">
        <v>1012</v>
      </c>
      <c r="B194" s="145"/>
      <c r="C194" s="146"/>
      <c r="D194" s="343"/>
      <c r="E194" s="343"/>
      <c r="F194" s="343"/>
      <c r="G194" s="343"/>
      <c r="H194" s="343"/>
      <c r="I194" s="344"/>
    </row>
    <row r="195" spans="1:9" ht="15.75" thickBot="1" x14ac:dyDescent="0.3">
      <c r="A195" s="165" t="s">
        <v>1013</v>
      </c>
      <c r="B195" s="145"/>
      <c r="C195" s="146"/>
      <c r="D195" s="343"/>
      <c r="E195" s="343"/>
      <c r="F195" s="343"/>
      <c r="G195" s="343"/>
      <c r="H195" s="343"/>
      <c r="I195" s="344"/>
    </row>
    <row r="196" spans="1:9" x14ac:dyDescent="0.2">
      <c r="A196" s="625">
        <v>2024</v>
      </c>
      <c r="B196" s="626"/>
      <c r="C196" s="627"/>
      <c r="D196" s="166"/>
      <c r="E196" s="155"/>
      <c r="F196" s="155"/>
      <c r="G196" s="155"/>
      <c r="H196" s="155"/>
      <c r="I196" s="156"/>
    </row>
    <row r="197" spans="1:9" ht="15" thickBot="1" x14ac:dyDescent="0.25">
      <c r="A197" s="628"/>
      <c r="B197" s="629"/>
      <c r="C197" s="630"/>
      <c r="D197" s="167"/>
      <c r="E197" s="158"/>
      <c r="F197" s="158"/>
      <c r="G197" s="158"/>
      <c r="H197" s="158"/>
      <c r="I197" s="159"/>
    </row>
    <row r="198" spans="1:9" x14ac:dyDescent="0.2">
      <c r="A198" s="154" t="s">
        <v>1977</v>
      </c>
      <c r="B198" s="155"/>
      <c r="C198" s="156"/>
      <c r="D198" s="621"/>
      <c r="E198" s="621"/>
      <c r="F198" s="621"/>
      <c r="G198" s="621"/>
      <c r="H198" s="621"/>
      <c r="I198" s="623"/>
    </row>
    <row r="199" spans="1:9" ht="15" thickBot="1" x14ac:dyDescent="0.25">
      <c r="A199" s="157" t="s">
        <v>995</v>
      </c>
      <c r="B199" s="158"/>
      <c r="C199" s="159"/>
      <c r="D199" s="622"/>
      <c r="E199" s="622"/>
      <c r="F199" s="622"/>
      <c r="G199" s="622"/>
      <c r="H199" s="622"/>
      <c r="I199" s="624"/>
    </row>
    <row r="200" spans="1:9" ht="15" thickBot="1" x14ac:dyDescent="0.25">
      <c r="A200" s="153" t="s">
        <v>1004</v>
      </c>
      <c r="B200" s="145"/>
      <c r="C200" s="146"/>
      <c r="D200" s="343"/>
      <c r="E200" s="343"/>
      <c r="F200" s="343"/>
      <c r="G200" s="343"/>
      <c r="H200" s="343"/>
      <c r="I200" s="344"/>
    </row>
    <row r="201" spans="1:9" ht="15" thickBot="1" x14ac:dyDescent="0.25">
      <c r="A201" s="153" t="s">
        <v>1005</v>
      </c>
      <c r="B201" s="145"/>
      <c r="C201" s="146"/>
      <c r="D201" s="343"/>
      <c r="E201" s="343"/>
      <c r="F201" s="343"/>
      <c r="G201" s="343"/>
      <c r="H201" s="343"/>
      <c r="I201" s="344"/>
    </row>
    <row r="202" spans="1:9" x14ac:dyDescent="0.2">
      <c r="A202" s="154" t="s">
        <v>1006</v>
      </c>
      <c r="B202" s="155"/>
      <c r="C202" s="156"/>
      <c r="D202" s="621"/>
      <c r="E202" s="621"/>
      <c r="F202" s="621"/>
      <c r="G202" s="621"/>
      <c r="H202" s="621"/>
      <c r="I202" s="623"/>
    </row>
    <row r="203" spans="1:9" ht="15" thickBot="1" x14ac:dyDescent="0.25">
      <c r="A203" s="157" t="s">
        <v>1007</v>
      </c>
      <c r="B203" s="158"/>
      <c r="C203" s="159"/>
      <c r="D203" s="622"/>
      <c r="E203" s="622"/>
      <c r="F203" s="622"/>
      <c r="G203" s="622"/>
      <c r="H203" s="622"/>
      <c r="I203" s="624"/>
    </row>
    <row r="204" spans="1:9" x14ac:dyDescent="0.2">
      <c r="A204" s="154" t="s">
        <v>1008</v>
      </c>
      <c r="B204" s="155"/>
      <c r="C204" s="156"/>
      <c r="D204" s="621"/>
      <c r="E204" s="621"/>
      <c r="F204" s="621"/>
      <c r="G204" s="621"/>
      <c r="H204" s="621"/>
      <c r="I204" s="623"/>
    </row>
    <row r="205" spans="1:9" ht="15" thickBot="1" x14ac:dyDescent="0.25">
      <c r="A205" s="157" t="s">
        <v>1009</v>
      </c>
      <c r="B205" s="158"/>
      <c r="C205" s="159"/>
      <c r="D205" s="622"/>
      <c r="E205" s="622"/>
      <c r="F205" s="622"/>
      <c r="G205" s="622"/>
      <c r="H205" s="622"/>
      <c r="I205" s="624"/>
    </row>
    <row r="206" spans="1:9" x14ac:dyDescent="0.2">
      <c r="A206" s="154" t="s">
        <v>1010</v>
      </c>
      <c r="B206" s="155"/>
      <c r="C206" s="156"/>
      <c r="D206" s="621"/>
      <c r="E206" s="621"/>
      <c r="F206" s="621"/>
      <c r="G206" s="621"/>
      <c r="H206" s="621"/>
      <c r="I206" s="623"/>
    </row>
    <row r="207" spans="1:9" ht="15" thickBot="1" x14ac:dyDescent="0.25">
      <c r="A207" s="157" t="s">
        <v>1009</v>
      </c>
      <c r="B207" s="158"/>
      <c r="C207" s="159"/>
      <c r="D207" s="622"/>
      <c r="E207" s="622"/>
      <c r="F207" s="622"/>
      <c r="G207" s="622"/>
      <c r="H207" s="622"/>
      <c r="I207" s="624"/>
    </row>
    <row r="208" spans="1:9" x14ac:dyDescent="0.2">
      <c r="A208" s="154" t="s">
        <v>1978</v>
      </c>
      <c r="B208" s="155"/>
      <c r="C208" s="156"/>
      <c r="D208" s="621"/>
      <c r="E208" s="621"/>
      <c r="F208" s="621"/>
      <c r="G208" s="621"/>
      <c r="H208" s="621"/>
      <c r="I208" s="623"/>
    </row>
    <row r="209" spans="1:9" ht="15" thickBot="1" x14ac:dyDescent="0.25">
      <c r="A209" s="157" t="s">
        <v>1944</v>
      </c>
      <c r="B209" s="158"/>
      <c r="C209" s="159"/>
      <c r="D209" s="622"/>
      <c r="E209" s="622"/>
      <c r="F209" s="622"/>
      <c r="G209" s="622"/>
      <c r="H209" s="622"/>
      <c r="I209" s="624"/>
    </row>
    <row r="210" spans="1:9" ht="15" thickBot="1" x14ac:dyDescent="0.25">
      <c r="A210" s="153" t="s">
        <v>1011</v>
      </c>
      <c r="B210" s="145"/>
      <c r="C210" s="146"/>
      <c r="D210" s="343"/>
      <c r="E210" s="343"/>
      <c r="F210" s="343"/>
      <c r="G210" s="343"/>
      <c r="H210" s="343"/>
      <c r="I210" s="344"/>
    </row>
    <row r="211" spans="1:9" ht="15" thickBot="1" x14ac:dyDescent="0.25">
      <c r="A211" s="153" t="s">
        <v>1012</v>
      </c>
      <c r="B211" s="145"/>
      <c r="C211" s="146"/>
      <c r="D211" s="343"/>
      <c r="E211" s="343"/>
      <c r="F211" s="343"/>
      <c r="G211" s="343"/>
      <c r="H211" s="343"/>
      <c r="I211" s="344"/>
    </row>
    <row r="212" spans="1:9" ht="15.75" thickBot="1" x14ac:dyDescent="0.3">
      <c r="A212" s="165" t="s">
        <v>1013</v>
      </c>
      <c r="B212" s="145"/>
      <c r="C212" s="146"/>
      <c r="D212" s="343"/>
      <c r="E212" s="343"/>
      <c r="F212" s="343"/>
      <c r="G212" s="343"/>
      <c r="H212" s="343"/>
      <c r="I212" s="344"/>
    </row>
    <row r="215" spans="1:9" ht="15.75" thickBot="1" x14ac:dyDescent="0.3">
      <c r="A215" s="336" t="s">
        <v>1014</v>
      </c>
    </row>
    <row r="216" spans="1:9" x14ac:dyDescent="0.2">
      <c r="A216" s="537" t="s">
        <v>982</v>
      </c>
      <c r="B216" s="538"/>
      <c r="C216" s="539"/>
      <c r="D216" s="543" t="s">
        <v>6</v>
      </c>
      <c r="E216" s="544"/>
      <c r="F216" s="543" t="s">
        <v>645</v>
      </c>
      <c r="G216" s="544"/>
    </row>
    <row r="217" spans="1:9" ht="15" thickBot="1" x14ac:dyDescent="0.25">
      <c r="A217" s="540"/>
      <c r="B217" s="541"/>
      <c r="C217" s="542"/>
      <c r="D217" s="545"/>
      <c r="E217" s="546"/>
      <c r="F217" s="545"/>
      <c r="G217" s="546"/>
    </row>
    <row r="218" spans="1:9" ht="15" customHeight="1" thickBot="1" x14ac:dyDescent="0.25">
      <c r="A218" s="153" t="s">
        <v>1015</v>
      </c>
      <c r="B218" s="145"/>
      <c r="C218" s="146"/>
      <c r="D218" s="610"/>
      <c r="E218" s="611"/>
      <c r="F218" s="610"/>
      <c r="G218" s="611"/>
    </row>
    <row r="219" spans="1:9" ht="15" thickBot="1" x14ac:dyDescent="0.25">
      <c r="A219" s="153" t="s">
        <v>987</v>
      </c>
      <c r="B219" s="145"/>
      <c r="C219" s="146"/>
      <c r="D219" s="608"/>
      <c r="E219" s="609"/>
      <c r="F219" s="608"/>
      <c r="G219" s="609"/>
    </row>
    <row r="220" spans="1:9" x14ac:dyDescent="0.2">
      <c r="A220" s="168" t="s">
        <v>1016</v>
      </c>
    </row>
    <row r="221" spans="1:9" ht="15" thickBot="1" x14ac:dyDescent="0.25">
      <c r="A221" s="168" t="s">
        <v>1017</v>
      </c>
    </row>
    <row r="222" spans="1:9" x14ac:dyDescent="0.2">
      <c r="A222" s="612"/>
      <c r="B222" s="613"/>
      <c r="C222" s="613"/>
      <c r="D222" s="613"/>
      <c r="E222" s="613"/>
      <c r="F222" s="613"/>
      <c r="G222" s="614"/>
    </row>
    <row r="223" spans="1:9" x14ac:dyDescent="0.2">
      <c r="A223" s="615"/>
      <c r="B223" s="616"/>
      <c r="C223" s="616"/>
      <c r="D223" s="616"/>
      <c r="E223" s="616"/>
      <c r="F223" s="616"/>
      <c r="G223" s="617"/>
    </row>
    <row r="224" spans="1:9" x14ac:dyDescent="0.2">
      <c r="A224" s="615"/>
      <c r="B224" s="616"/>
      <c r="C224" s="616"/>
      <c r="D224" s="616"/>
      <c r="E224" s="616"/>
      <c r="F224" s="616"/>
      <c r="G224" s="617"/>
    </row>
    <row r="225" spans="1:7" x14ac:dyDescent="0.2">
      <c r="A225" s="615"/>
      <c r="B225" s="616"/>
      <c r="C225" s="616"/>
      <c r="D225" s="616"/>
      <c r="E225" s="616"/>
      <c r="F225" s="616"/>
      <c r="G225" s="617"/>
    </row>
    <row r="226" spans="1:7" x14ac:dyDescent="0.2">
      <c r="A226" s="615"/>
      <c r="B226" s="616"/>
      <c r="C226" s="616"/>
      <c r="D226" s="616"/>
      <c r="E226" s="616"/>
      <c r="F226" s="616"/>
      <c r="G226" s="617"/>
    </row>
    <row r="227" spans="1:7" x14ac:dyDescent="0.2">
      <c r="A227" s="615"/>
      <c r="B227" s="616"/>
      <c r="C227" s="616"/>
      <c r="D227" s="616"/>
      <c r="E227" s="616"/>
      <c r="F227" s="616"/>
      <c r="G227" s="617"/>
    </row>
    <row r="228" spans="1:7" ht="15" thickBot="1" x14ac:dyDescent="0.25">
      <c r="A228" s="618"/>
      <c r="B228" s="619"/>
      <c r="C228" s="619"/>
      <c r="D228" s="619"/>
      <c r="E228" s="619"/>
      <c r="F228" s="619"/>
      <c r="G228" s="620"/>
    </row>
    <row r="230" spans="1:7" ht="15.75" thickBot="1" x14ac:dyDescent="0.3">
      <c r="A230" s="336" t="s">
        <v>1018</v>
      </c>
    </row>
    <row r="231" spans="1:7" x14ac:dyDescent="0.2">
      <c r="A231" s="537" t="s">
        <v>982</v>
      </c>
      <c r="B231" s="538"/>
      <c r="C231" s="539"/>
      <c r="D231" s="543" t="s">
        <v>6</v>
      </c>
      <c r="E231" s="544"/>
      <c r="F231" s="543" t="s">
        <v>645</v>
      </c>
      <c r="G231" s="544"/>
    </row>
    <row r="232" spans="1:7" ht="15" thickBot="1" x14ac:dyDescent="0.25">
      <c r="A232" s="540"/>
      <c r="B232" s="541"/>
      <c r="C232" s="542"/>
      <c r="D232" s="545"/>
      <c r="E232" s="546"/>
      <c r="F232" s="545"/>
      <c r="G232" s="546"/>
    </row>
    <row r="233" spans="1:7" ht="15" thickBot="1" x14ac:dyDescent="0.25">
      <c r="A233" s="153" t="s">
        <v>1019</v>
      </c>
      <c r="B233" s="145"/>
      <c r="C233" s="146"/>
      <c r="D233" s="610">
        <f>'КОНТЕН ПЛАН'!C125</f>
        <v>0</v>
      </c>
      <c r="E233" s="611"/>
      <c r="F233" s="610"/>
      <c r="G233" s="611"/>
    </row>
    <row r="234" spans="1:7" ht="15" thickBot="1" x14ac:dyDescent="0.25">
      <c r="A234" s="153" t="s">
        <v>1020</v>
      </c>
      <c r="B234" s="145"/>
      <c r="C234" s="146"/>
      <c r="D234" s="610">
        <f>'КОНТЕН ПЛАН'!C126</f>
        <v>0</v>
      </c>
      <c r="E234" s="611"/>
      <c r="F234" s="610"/>
      <c r="G234" s="611"/>
    </row>
    <row r="235" spans="1:7" ht="15" thickBot="1" x14ac:dyDescent="0.25">
      <c r="A235" s="153" t="s">
        <v>1021</v>
      </c>
      <c r="B235" s="145"/>
      <c r="C235" s="146"/>
      <c r="D235" s="610">
        <f>'КОНТЕН ПЛАН'!C131</f>
        <v>0</v>
      </c>
      <c r="E235" s="611"/>
      <c r="F235" s="610"/>
      <c r="G235" s="611"/>
    </row>
    <row r="236" spans="1:7" ht="15" thickBot="1" x14ac:dyDescent="0.25">
      <c r="A236" s="153" t="s">
        <v>1022</v>
      </c>
      <c r="B236" s="145"/>
      <c r="C236" s="146"/>
      <c r="D236" s="610">
        <f>'КОНТЕН ПЛАН'!C134</f>
        <v>0</v>
      </c>
      <c r="E236" s="611"/>
      <c r="F236" s="610"/>
      <c r="G236" s="611"/>
    </row>
    <row r="237" spans="1:7" ht="15.75" thickBot="1" x14ac:dyDescent="0.3">
      <c r="A237" s="165" t="s">
        <v>1023</v>
      </c>
      <c r="B237" s="145"/>
      <c r="C237" s="146"/>
      <c r="D237" s="608">
        <f>SUM(D233:E236)</f>
        <v>0</v>
      </c>
      <c r="E237" s="609"/>
      <c r="F237" s="608">
        <f>SUM(F233:G236)</f>
        <v>0</v>
      </c>
      <c r="G237" s="609"/>
    </row>
    <row r="239" spans="1:7" ht="15.75" thickBot="1" x14ac:dyDescent="0.3">
      <c r="A239" s="336" t="s">
        <v>1024</v>
      </c>
    </row>
    <row r="240" spans="1:7" x14ac:dyDescent="0.2">
      <c r="A240" s="537" t="s">
        <v>982</v>
      </c>
      <c r="B240" s="538"/>
      <c r="C240" s="539"/>
      <c r="D240" s="543" t="s">
        <v>6</v>
      </c>
      <c r="E240" s="544"/>
      <c r="F240" s="543" t="s">
        <v>645</v>
      </c>
      <c r="G240" s="544"/>
    </row>
    <row r="241" spans="1:7" ht="15" thickBot="1" x14ac:dyDescent="0.25">
      <c r="A241" s="540"/>
      <c r="B241" s="541"/>
      <c r="C241" s="542"/>
      <c r="D241" s="545"/>
      <c r="E241" s="546"/>
      <c r="F241" s="545"/>
      <c r="G241" s="546"/>
    </row>
    <row r="242" spans="1:7" ht="15" thickBot="1" x14ac:dyDescent="0.25">
      <c r="A242" s="153" t="s">
        <v>1025</v>
      </c>
      <c r="B242" s="145"/>
      <c r="C242" s="146"/>
      <c r="D242" s="610">
        <f>'КОНТЕН ПЛАН'!C104</f>
        <v>0</v>
      </c>
      <c r="E242" s="611"/>
      <c r="F242" s="610"/>
      <c r="G242" s="611"/>
    </row>
    <row r="243" spans="1:7" ht="15" thickBot="1" x14ac:dyDescent="0.25">
      <c r="A243" s="153" t="s">
        <v>1026</v>
      </c>
      <c r="B243" s="145"/>
      <c r="C243" s="146"/>
      <c r="D243" s="610">
        <f>'КОНТЕН ПЛАН'!C106</f>
        <v>0</v>
      </c>
      <c r="E243" s="611"/>
      <c r="F243" s="610"/>
      <c r="G243" s="611"/>
    </row>
    <row r="244" spans="1:7" ht="15" thickBot="1" x14ac:dyDescent="0.25">
      <c r="A244" s="153" t="s">
        <v>1027</v>
      </c>
      <c r="B244" s="145"/>
      <c r="C244" s="146"/>
      <c r="D244" s="610">
        <f>'КОНТЕН ПЛАН'!C107</f>
        <v>0</v>
      </c>
      <c r="E244" s="611"/>
      <c r="F244" s="610"/>
      <c r="G244" s="611"/>
    </row>
    <row r="245" spans="1:7" ht="15" thickBot="1" x14ac:dyDescent="0.25">
      <c r="A245" s="153" t="s">
        <v>1028</v>
      </c>
      <c r="B245" s="145"/>
      <c r="C245" s="146"/>
      <c r="D245" s="610">
        <f>'КОНТЕН ПЛАН'!C109</f>
        <v>0</v>
      </c>
      <c r="E245" s="611"/>
      <c r="F245" s="610"/>
      <c r="G245" s="611"/>
    </row>
    <row r="246" spans="1:7" ht="15.75" thickBot="1" x14ac:dyDescent="0.3">
      <c r="A246" s="169" t="s">
        <v>1023</v>
      </c>
      <c r="B246" s="145"/>
      <c r="C246" s="146"/>
      <c r="D246" s="608">
        <f>SUM(D242:E245)</f>
        <v>0</v>
      </c>
      <c r="E246" s="609"/>
      <c r="F246" s="608">
        <f>SUM(F242:G245)</f>
        <v>0</v>
      </c>
      <c r="G246" s="609"/>
    </row>
    <row r="273" spans="1:9" ht="15.75" thickBot="1" x14ac:dyDescent="0.3">
      <c r="A273" s="336" t="s">
        <v>1029</v>
      </c>
    </row>
    <row r="274" spans="1:9" x14ac:dyDescent="0.2">
      <c r="A274" s="587" t="s">
        <v>1030</v>
      </c>
      <c r="B274" s="588"/>
      <c r="C274" s="602" t="s">
        <v>1031</v>
      </c>
      <c r="D274" s="599">
        <v>45658</v>
      </c>
      <c r="E274" s="602" t="s">
        <v>1032</v>
      </c>
      <c r="F274" s="587" t="s">
        <v>1033</v>
      </c>
      <c r="G274" s="588"/>
      <c r="H274" s="599">
        <v>46022</v>
      </c>
      <c r="I274" s="602" t="s">
        <v>1032</v>
      </c>
    </row>
    <row r="275" spans="1:9" ht="15" thickBot="1" x14ac:dyDescent="0.25">
      <c r="A275" s="591"/>
      <c r="B275" s="592"/>
      <c r="C275" s="601"/>
      <c r="D275" s="600"/>
      <c r="E275" s="600"/>
      <c r="F275" s="591"/>
      <c r="G275" s="592"/>
      <c r="H275" s="600"/>
      <c r="I275" s="600"/>
    </row>
    <row r="276" spans="1:9" ht="15" thickBot="1" x14ac:dyDescent="0.25">
      <c r="A276" s="170" t="s">
        <v>1968</v>
      </c>
      <c r="B276" s="171"/>
      <c r="C276" s="172"/>
      <c r="D276" s="601"/>
      <c r="E276" s="601"/>
      <c r="F276" s="173" t="s">
        <v>990</v>
      </c>
      <c r="G276" s="173" t="s">
        <v>991</v>
      </c>
      <c r="H276" s="601"/>
      <c r="I276" s="601"/>
    </row>
    <row r="277" spans="1:9" ht="15" thickBot="1" x14ac:dyDescent="0.25">
      <c r="A277" s="587" t="s">
        <v>1034</v>
      </c>
      <c r="B277" s="588"/>
      <c r="C277" s="174" t="s">
        <v>1035</v>
      </c>
      <c r="D277" s="345">
        <f>D289</f>
        <v>0</v>
      </c>
      <c r="E277" s="345"/>
      <c r="F277" s="345"/>
      <c r="G277" s="345"/>
      <c r="H277" s="345">
        <f>'КОНТЕН ПЛАН'!D537</f>
        <v>0</v>
      </c>
      <c r="I277" s="345"/>
    </row>
    <row r="278" spans="1:9" ht="15" thickBot="1" x14ac:dyDescent="0.25">
      <c r="A278" s="589"/>
      <c r="B278" s="590"/>
      <c r="C278" s="174" t="s">
        <v>1036</v>
      </c>
      <c r="D278" s="345"/>
      <c r="E278" s="345"/>
      <c r="F278" s="345"/>
      <c r="G278" s="345"/>
      <c r="H278" s="345"/>
      <c r="I278" s="345"/>
    </row>
    <row r="279" spans="1:9" ht="43.5" thickBot="1" x14ac:dyDescent="0.25">
      <c r="A279" s="591"/>
      <c r="B279" s="592"/>
      <c r="C279" s="347" t="s">
        <v>1037</v>
      </c>
      <c r="D279" s="345"/>
      <c r="E279" s="345"/>
      <c r="F279" s="345"/>
      <c r="G279" s="345"/>
      <c r="H279" s="345"/>
      <c r="I279" s="345"/>
    </row>
    <row r="280" spans="1:9" ht="15" thickBot="1" x14ac:dyDescent="0.25">
      <c r="A280" s="160" t="s">
        <v>1038</v>
      </c>
      <c r="B280" s="146"/>
      <c r="C280" s="161" t="s">
        <v>1039</v>
      </c>
      <c r="D280" s="345"/>
      <c r="E280" s="345"/>
      <c r="F280" s="345"/>
      <c r="G280" s="345"/>
      <c r="H280" s="345"/>
      <c r="I280" s="345"/>
    </row>
    <row r="281" spans="1:9" ht="15.75" thickBot="1" x14ac:dyDescent="0.3">
      <c r="A281" s="175" t="s">
        <v>1023</v>
      </c>
      <c r="B281" s="171"/>
      <c r="C281" s="172"/>
      <c r="D281" s="346">
        <f>D277</f>
        <v>0</v>
      </c>
      <c r="E281" s="346"/>
      <c r="F281" s="346"/>
      <c r="G281" s="346"/>
      <c r="H281" s="346">
        <f>H277</f>
        <v>0</v>
      </c>
      <c r="I281" s="346"/>
    </row>
    <row r="282" spans="1:9" ht="15" thickBot="1" x14ac:dyDescent="0.25">
      <c r="A282" s="160"/>
      <c r="B282" s="145"/>
      <c r="C282" s="146"/>
    </row>
    <row r="283" spans="1:9" ht="15" customHeight="1" thickBot="1" x14ac:dyDescent="0.25">
      <c r="A283" s="587" t="s">
        <v>1979</v>
      </c>
      <c r="B283" s="603"/>
      <c r="C283" s="588"/>
      <c r="D283" s="599">
        <v>45292</v>
      </c>
      <c r="E283" s="602" t="s">
        <v>1032</v>
      </c>
      <c r="F283" s="606" t="s">
        <v>1033</v>
      </c>
      <c r="G283" s="607"/>
      <c r="H283" s="599">
        <v>45657</v>
      </c>
      <c r="I283" s="602" t="s">
        <v>1032</v>
      </c>
    </row>
    <row r="284" spans="1:9" ht="15" customHeight="1" thickBot="1" x14ac:dyDescent="0.25">
      <c r="A284" s="591"/>
      <c r="B284" s="604"/>
      <c r="C284" s="592"/>
      <c r="D284" s="605"/>
      <c r="E284" s="601"/>
      <c r="F284" s="173" t="s">
        <v>990</v>
      </c>
      <c r="G284" s="173" t="s">
        <v>991</v>
      </c>
      <c r="H284" s="605"/>
      <c r="I284" s="601"/>
    </row>
    <row r="285" spans="1:9" ht="15" thickBot="1" x14ac:dyDescent="0.25">
      <c r="A285" s="587" t="s">
        <v>1034</v>
      </c>
      <c r="B285" s="588"/>
      <c r="C285" s="174" t="s">
        <v>1035</v>
      </c>
      <c r="D285" s="345"/>
      <c r="E285" s="345"/>
      <c r="F285" s="345"/>
      <c r="G285" s="345"/>
      <c r="H285" s="345"/>
      <c r="I285" s="345"/>
    </row>
    <row r="286" spans="1:9" ht="15" thickBot="1" x14ac:dyDescent="0.25">
      <c r="A286" s="589"/>
      <c r="B286" s="590"/>
      <c r="C286" s="174" t="s">
        <v>1036</v>
      </c>
      <c r="D286" s="345"/>
      <c r="E286" s="345"/>
      <c r="F286" s="345"/>
      <c r="G286" s="345"/>
      <c r="H286" s="345"/>
      <c r="I286" s="345"/>
    </row>
    <row r="287" spans="1:9" ht="43.5" thickBot="1" x14ac:dyDescent="0.25">
      <c r="A287" s="591"/>
      <c r="B287" s="592"/>
      <c r="C287" s="347" t="s">
        <v>1037</v>
      </c>
      <c r="D287" s="345"/>
      <c r="E287" s="345"/>
      <c r="F287" s="345"/>
      <c r="G287" s="345"/>
      <c r="H287" s="345"/>
      <c r="I287" s="345"/>
    </row>
    <row r="288" spans="1:9" ht="15" thickBot="1" x14ac:dyDescent="0.25">
      <c r="A288" s="160" t="s">
        <v>1038</v>
      </c>
      <c r="B288" s="146"/>
      <c r="C288" s="161" t="s">
        <v>1039</v>
      </c>
      <c r="D288" s="345"/>
      <c r="E288" s="345"/>
      <c r="F288" s="345"/>
      <c r="G288" s="345"/>
      <c r="H288" s="345"/>
      <c r="I288" s="345"/>
    </row>
    <row r="289" spans="1:9" ht="15.75" thickBot="1" x14ac:dyDescent="0.3">
      <c r="A289" s="175" t="s">
        <v>1023</v>
      </c>
      <c r="B289" s="171"/>
      <c r="C289" s="172"/>
      <c r="D289" s="346">
        <f>D285+D286+D287+D288</f>
        <v>0</v>
      </c>
      <c r="E289" s="346"/>
      <c r="F289" s="346"/>
      <c r="G289" s="346"/>
      <c r="H289" s="346">
        <f>H285+H286+H287+H288</f>
        <v>0</v>
      </c>
      <c r="I289" s="346"/>
    </row>
    <row r="291" spans="1:9" ht="15.75" thickBot="1" x14ac:dyDescent="0.3">
      <c r="A291" s="336" t="s">
        <v>1040</v>
      </c>
    </row>
    <row r="292" spans="1:9" ht="15.75" customHeight="1" thickBot="1" x14ac:dyDescent="0.25">
      <c r="A292" s="523" t="s">
        <v>1041</v>
      </c>
      <c r="B292" s="524"/>
      <c r="C292" s="524"/>
      <c r="D292" s="524"/>
      <c r="E292" s="525"/>
      <c r="F292" s="593" t="s">
        <v>6</v>
      </c>
      <c r="G292" s="594"/>
      <c r="H292" s="593" t="s">
        <v>645</v>
      </c>
      <c r="I292" s="594"/>
    </row>
    <row r="293" spans="1:9" ht="15" thickBot="1" x14ac:dyDescent="0.25">
      <c r="A293" s="595"/>
      <c r="B293" s="596"/>
      <c r="C293" s="597"/>
      <c r="D293" s="595" t="s">
        <v>1042</v>
      </c>
      <c r="E293" s="597"/>
      <c r="F293" s="593"/>
      <c r="G293" s="598"/>
      <c r="H293" s="598"/>
      <c r="I293" s="594"/>
    </row>
    <row r="294" spans="1:9" x14ac:dyDescent="0.2">
      <c r="A294" s="537" t="s">
        <v>740</v>
      </c>
      <c r="B294" s="538"/>
      <c r="C294" s="539"/>
      <c r="D294" s="575"/>
      <c r="E294" s="577"/>
      <c r="F294" s="556">
        <v>0</v>
      </c>
      <c r="G294" s="557"/>
      <c r="H294" s="556"/>
      <c r="I294" s="557"/>
    </row>
    <row r="295" spans="1:9" ht="15" thickBot="1" x14ac:dyDescent="0.25">
      <c r="A295" s="540"/>
      <c r="B295" s="541"/>
      <c r="C295" s="542"/>
      <c r="D295" s="578"/>
      <c r="E295" s="580"/>
      <c r="F295" s="558"/>
      <c r="G295" s="559"/>
      <c r="H295" s="558"/>
      <c r="I295" s="559"/>
    </row>
    <row r="296" spans="1:9" x14ac:dyDescent="0.2">
      <c r="A296" s="537" t="s">
        <v>1043</v>
      </c>
      <c r="B296" s="538"/>
      <c r="C296" s="539"/>
      <c r="D296" s="575"/>
      <c r="E296" s="577"/>
      <c r="F296" s="556">
        <f>БС!E142</f>
        <v>0</v>
      </c>
      <c r="G296" s="557"/>
      <c r="H296" s="556"/>
      <c r="I296" s="557"/>
    </row>
    <row r="297" spans="1:9" ht="15" thickBot="1" x14ac:dyDescent="0.25">
      <c r="A297" s="540"/>
      <c r="B297" s="541"/>
      <c r="C297" s="542"/>
      <c r="D297" s="578"/>
      <c r="E297" s="580"/>
      <c r="F297" s="558"/>
      <c r="G297" s="559"/>
      <c r="H297" s="558"/>
      <c r="I297" s="559"/>
    </row>
    <row r="298" spans="1:9" x14ac:dyDescent="0.2">
      <c r="A298" s="581" t="s">
        <v>1044</v>
      </c>
      <c r="B298" s="582"/>
      <c r="C298" s="583"/>
      <c r="D298" s="575"/>
      <c r="E298" s="577"/>
      <c r="F298" s="556">
        <f>БС!E144</f>
        <v>0</v>
      </c>
      <c r="G298" s="557"/>
      <c r="H298" s="556"/>
      <c r="I298" s="557"/>
    </row>
    <row r="299" spans="1:9" ht="15" thickBot="1" x14ac:dyDescent="0.25">
      <c r="A299" s="584"/>
      <c r="B299" s="585"/>
      <c r="C299" s="586"/>
      <c r="D299" s="578"/>
      <c r="E299" s="580"/>
      <c r="F299" s="558"/>
      <c r="G299" s="559"/>
      <c r="H299" s="558"/>
      <c r="I299" s="559"/>
    </row>
    <row r="300" spans="1:9" x14ac:dyDescent="0.2">
      <c r="A300" s="537" t="s">
        <v>1045</v>
      </c>
      <c r="B300" s="538"/>
      <c r="C300" s="539"/>
      <c r="D300" s="575"/>
      <c r="E300" s="577"/>
      <c r="F300" s="556">
        <f>'КОНТЕН ПЛАН'!D254</f>
        <v>0</v>
      </c>
      <c r="G300" s="557"/>
      <c r="H300" s="556"/>
      <c r="I300" s="557"/>
    </row>
    <row r="301" spans="1:9" ht="15" thickBot="1" x14ac:dyDescent="0.25">
      <c r="A301" s="540"/>
      <c r="B301" s="541"/>
      <c r="C301" s="542"/>
      <c r="D301" s="578"/>
      <c r="E301" s="580"/>
      <c r="F301" s="558"/>
      <c r="G301" s="559"/>
      <c r="H301" s="558"/>
      <c r="I301" s="559"/>
    </row>
    <row r="302" spans="1:9" x14ac:dyDescent="0.2">
      <c r="A302" s="537" t="s">
        <v>1046</v>
      </c>
      <c r="B302" s="538"/>
      <c r="C302" s="539"/>
      <c r="D302" s="575"/>
      <c r="E302" s="577"/>
      <c r="F302" s="556"/>
      <c r="G302" s="557"/>
      <c r="H302" s="556"/>
      <c r="I302" s="557"/>
    </row>
    <row r="303" spans="1:9" ht="15" thickBot="1" x14ac:dyDescent="0.25">
      <c r="A303" s="540"/>
      <c r="B303" s="541"/>
      <c r="C303" s="542"/>
      <c r="D303" s="578"/>
      <c r="E303" s="580"/>
      <c r="F303" s="558"/>
      <c r="G303" s="559"/>
      <c r="H303" s="558"/>
      <c r="I303" s="559"/>
    </row>
    <row r="304" spans="1:9" x14ac:dyDescent="0.2">
      <c r="A304" s="537" t="s">
        <v>737</v>
      </c>
      <c r="B304" s="538"/>
      <c r="C304" s="539"/>
      <c r="D304" s="575"/>
      <c r="E304" s="577"/>
      <c r="F304" s="556">
        <f>БС!E147+БС!E148</f>
        <v>0</v>
      </c>
      <c r="G304" s="557"/>
      <c r="H304" s="556"/>
      <c r="I304" s="557"/>
    </row>
    <row r="305" spans="1:9" ht="15" thickBot="1" x14ac:dyDescent="0.25">
      <c r="A305" s="540"/>
      <c r="B305" s="541"/>
      <c r="C305" s="542"/>
      <c r="D305" s="578"/>
      <c r="E305" s="580"/>
      <c r="F305" s="558"/>
      <c r="G305" s="559"/>
      <c r="H305" s="558"/>
      <c r="I305" s="559"/>
    </row>
    <row r="306" spans="1:9" x14ac:dyDescent="0.2">
      <c r="A306" s="575"/>
      <c r="B306" s="576"/>
      <c r="C306" s="577"/>
      <c r="D306" s="575"/>
      <c r="E306" s="577"/>
      <c r="F306" s="556"/>
      <c r="G306" s="557"/>
      <c r="H306" s="556"/>
      <c r="I306" s="557"/>
    </row>
    <row r="307" spans="1:9" ht="15" thickBot="1" x14ac:dyDescent="0.25">
      <c r="A307" s="578"/>
      <c r="B307" s="579"/>
      <c r="C307" s="580"/>
      <c r="D307" s="578"/>
      <c r="E307" s="580"/>
      <c r="F307" s="558"/>
      <c r="G307" s="559"/>
      <c r="H307" s="558"/>
      <c r="I307" s="559"/>
    </row>
    <row r="308" spans="1:9" x14ac:dyDescent="0.2">
      <c r="A308" s="575"/>
      <c r="B308" s="576"/>
      <c r="C308" s="577"/>
      <c r="D308" s="575"/>
      <c r="E308" s="577"/>
      <c r="F308" s="556"/>
      <c r="G308" s="557"/>
      <c r="H308" s="556"/>
      <c r="I308" s="557"/>
    </row>
    <row r="309" spans="1:9" ht="15" thickBot="1" x14ac:dyDescent="0.25">
      <c r="A309" s="578"/>
      <c r="B309" s="579"/>
      <c r="C309" s="580"/>
      <c r="D309" s="578"/>
      <c r="E309" s="580"/>
      <c r="F309" s="558"/>
      <c r="G309" s="559"/>
      <c r="H309" s="558"/>
      <c r="I309" s="559"/>
    </row>
    <row r="310" spans="1:9" x14ac:dyDescent="0.2">
      <c r="A310" s="565" t="s">
        <v>1023</v>
      </c>
      <c r="B310" s="566"/>
      <c r="C310" s="566"/>
      <c r="D310" s="566"/>
      <c r="E310" s="567"/>
      <c r="F310" s="571">
        <f>SUM(F294:G309)</f>
        <v>0</v>
      </c>
      <c r="G310" s="572"/>
      <c r="H310" s="571">
        <f>SUM(H294:I309)</f>
        <v>0</v>
      </c>
      <c r="I310" s="572"/>
    </row>
    <row r="311" spans="1:9" ht="15" thickBot="1" x14ac:dyDescent="0.25">
      <c r="A311" s="568"/>
      <c r="B311" s="569"/>
      <c r="C311" s="569"/>
      <c r="D311" s="569"/>
      <c r="E311" s="570"/>
      <c r="F311" s="573"/>
      <c r="G311" s="574"/>
      <c r="H311" s="573"/>
      <c r="I311" s="574"/>
    </row>
    <row r="312" spans="1:9" ht="15" x14ac:dyDescent="0.2">
      <c r="A312" s="321"/>
      <c r="B312" s="321"/>
      <c r="C312" s="321"/>
      <c r="D312" s="321"/>
      <c r="E312" s="321"/>
      <c r="F312" s="64"/>
      <c r="G312" s="64"/>
      <c r="H312" s="64"/>
      <c r="I312" s="64"/>
    </row>
    <row r="313" spans="1:9" ht="15" x14ac:dyDescent="0.2">
      <c r="A313" s="321"/>
      <c r="B313" s="321"/>
      <c r="C313" s="321"/>
      <c r="D313" s="321"/>
      <c r="E313" s="321"/>
      <c r="F313" s="64"/>
      <c r="G313" s="64"/>
      <c r="H313" s="64"/>
      <c r="I313" s="64"/>
    </row>
    <row r="316" spans="1:9" ht="15.75" thickBot="1" x14ac:dyDescent="0.3">
      <c r="A316" s="336" t="s">
        <v>1047</v>
      </c>
    </row>
    <row r="317" spans="1:9" x14ac:dyDescent="0.2">
      <c r="A317" s="537" t="s">
        <v>982</v>
      </c>
      <c r="B317" s="538"/>
      <c r="C317" s="538"/>
      <c r="D317" s="539"/>
      <c r="E317" s="543" t="s">
        <v>6</v>
      </c>
      <c r="F317" s="544"/>
      <c r="G317" s="543" t="s">
        <v>645</v>
      </c>
      <c r="H317" s="544"/>
    </row>
    <row r="318" spans="1:9" ht="15" thickBot="1" x14ac:dyDescent="0.25">
      <c r="A318" s="540"/>
      <c r="B318" s="541"/>
      <c r="C318" s="541"/>
      <c r="D318" s="542"/>
      <c r="E318" s="545"/>
      <c r="F318" s="546"/>
      <c r="G318" s="545"/>
      <c r="H318" s="546"/>
    </row>
    <row r="319" spans="1:9" ht="15" thickBot="1" x14ac:dyDescent="0.25">
      <c r="A319" s="523" t="s">
        <v>1048</v>
      </c>
      <c r="B319" s="524"/>
      <c r="C319" s="524"/>
      <c r="D319" s="525"/>
      <c r="E319" s="526">
        <f>'КОНТЕН ПЛАН'!D199</f>
        <v>0</v>
      </c>
      <c r="F319" s="527"/>
      <c r="G319" s="526"/>
      <c r="H319" s="527"/>
    </row>
    <row r="320" spans="1:9" ht="15" thickBot="1" x14ac:dyDescent="0.25">
      <c r="A320" s="523" t="s">
        <v>1049</v>
      </c>
      <c r="B320" s="524"/>
      <c r="C320" s="524"/>
      <c r="D320" s="525"/>
      <c r="E320" s="526">
        <f>'КОНТЕН ПЛАН'!D200</f>
        <v>0</v>
      </c>
      <c r="F320" s="527"/>
      <c r="G320" s="526"/>
      <c r="H320" s="527"/>
    </row>
    <row r="321" spans="1:8" ht="15" thickBot="1" x14ac:dyDescent="0.25">
      <c r="A321" s="523" t="s">
        <v>1050</v>
      </c>
      <c r="B321" s="524"/>
      <c r="C321" s="524"/>
      <c r="D321" s="525"/>
      <c r="E321" s="526">
        <f>'КОНТЕН ПЛАН'!D201+'КОНТЕН ПЛАН'!D202</f>
        <v>0</v>
      </c>
      <c r="F321" s="527"/>
      <c r="G321" s="526"/>
      <c r="H321" s="527"/>
    </row>
    <row r="322" spans="1:8" ht="15.75" thickBot="1" x14ac:dyDescent="0.3">
      <c r="A322" s="560" t="s">
        <v>1023</v>
      </c>
      <c r="B322" s="561"/>
      <c r="C322" s="561"/>
      <c r="D322" s="562"/>
      <c r="E322" s="563">
        <f>SUM(E319:F321)</f>
        <v>0</v>
      </c>
      <c r="F322" s="564"/>
      <c r="G322" s="535">
        <f>SUM(G319:H321)</f>
        <v>0</v>
      </c>
      <c r="H322" s="536"/>
    </row>
    <row r="323" spans="1:8" ht="15" x14ac:dyDescent="0.25">
      <c r="A323" s="335"/>
      <c r="B323" s="335"/>
      <c r="C323" s="335"/>
      <c r="D323" s="335"/>
      <c r="E323" s="337"/>
      <c r="F323" s="337"/>
      <c r="G323" s="64"/>
      <c r="H323" s="64"/>
    </row>
    <row r="324" spans="1:8" ht="15" x14ac:dyDescent="0.25">
      <c r="A324" s="335"/>
      <c r="B324" s="335"/>
      <c r="C324" s="335"/>
      <c r="D324" s="335"/>
      <c r="E324" s="337"/>
      <c r="F324" s="337"/>
      <c r="G324" s="64"/>
      <c r="H324" s="64"/>
    </row>
    <row r="328" spans="1:8" ht="15.75" thickBot="1" x14ac:dyDescent="0.3">
      <c r="A328" s="336" t="s">
        <v>1051</v>
      </c>
    </row>
    <row r="329" spans="1:8" x14ac:dyDescent="0.2">
      <c r="A329" s="537" t="s">
        <v>982</v>
      </c>
      <c r="B329" s="538"/>
      <c r="C329" s="538"/>
      <c r="D329" s="539"/>
      <c r="E329" s="543" t="s">
        <v>6</v>
      </c>
      <c r="F329" s="544"/>
      <c r="G329" s="543" t="s">
        <v>645</v>
      </c>
      <c r="H329" s="544"/>
    </row>
    <row r="330" spans="1:8" ht="15" thickBot="1" x14ac:dyDescent="0.25">
      <c r="A330" s="540"/>
      <c r="B330" s="541"/>
      <c r="C330" s="541"/>
      <c r="D330" s="542"/>
      <c r="E330" s="545"/>
      <c r="F330" s="546"/>
      <c r="G330" s="545"/>
      <c r="H330" s="546"/>
    </row>
    <row r="331" spans="1:8" ht="15" thickBot="1" x14ac:dyDescent="0.25">
      <c r="A331" s="523" t="s">
        <v>1052</v>
      </c>
      <c r="B331" s="524"/>
      <c r="C331" s="524"/>
      <c r="D331" s="525"/>
      <c r="E331" s="526">
        <f>'КОНТЕН ПЛАН'!D232+'КОНТЕН ПЛАН'!D233</f>
        <v>0</v>
      </c>
      <c r="F331" s="527"/>
      <c r="G331" s="526"/>
      <c r="H331" s="527"/>
    </row>
    <row r="332" spans="1:8" ht="15" thickBot="1" x14ac:dyDescent="0.25">
      <c r="A332" s="523" t="s">
        <v>1053</v>
      </c>
      <c r="B332" s="524"/>
      <c r="C332" s="524"/>
      <c r="D332" s="525"/>
      <c r="E332" s="526">
        <f>'КОНТЕН ПЛАН'!D234</f>
        <v>0</v>
      </c>
      <c r="F332" s="527"/>
      <c r="G332" s="526"/>
      <c r="H332" s="527"/>
    </row>
    <row r="333" spans="1:8" ht="15" thickBot="1" x14ac:dyDescent="0.25">
      <c r="A333" s="523" t="s">
        <v>1054</v>
      </c>
      <c r="B333" s="524"/>
      <c r="C333" s="524"/>
      <c r="D333" s="525"/>
      <c r="E333" s="526">
        <f>'КОНТЕН ПЛАН'!D235</f>
        <v>0</v>
      </c>
      <c r="F333" s="527"/>
      <c r="G333" s="526"/>
      <c r="H333" s="527"/>
    </row>
    <row r="334" spans="1:8" ht="15.75" thickBot="1" x14ac:dyDescent="0.3">
      <c r="A334" s="560" t="s">
        <v>1023</v>
      </c>
      <c r="B334" s="561"/>
      <c r="C334" s="561"/>
      <c r="D334" s="562"/>
      <c r="E334" s="535">
        <f>SUM(E331:F333)</f>
        <v>0</v>
      </c>
      <c r="F334" s="536"/>
      <c r="G334" s="535">
        <f>SUM(G331:H333)</f>
        <v>0</v>
      </c>
      <c r="H334" s="536"/>
    </row>
    <row r="337" spans="1:8" ht="15.75" thickBot="1" x14ac:dyDescent="0.3">
      <c r="A337" s="336" t="s">
        <v>1055</v>
      </c>
    </row>
    <row r="338" spans="1:8" x14ac:dyDescent="0.2">
      <c r="A338" s="537" t="s">
        <v>982</v>
      </c>
      <c r="B338" s="538"/>
      <c r="C338" s="538"/>
      <c r="D338" s="539"/>
      <c r="E338" s="543" t="s">
        <v>6</v>
      </c>
      <c r="F338" s="544"/>
      <c r="G338" s="543" t="s">
        <v>645</v>
      </c>
      <c r="H338" s="544"/>
    </row>
    <row r="339" spans="1:8" ht="15" thickBot="1" x14ac:dyDescent="0.25">
      <c r="A339" s="540"/>
      <c r="B339" s="541"/>
      <c r="C339" s="541"/>
      <c r="D339" s="542"/>
      <c r="E339" s="545"/>
      <c r="F339" s="546"/>
      <c r="G339" s="545"/>
      <c r="H339" s="546"/>
    </row>
    <row r="340" spans="1:8" ht="15" thickBot="1" x14ac:dyDescent="0.25">
      <c r="A340" s="523" t="s">
        <v>1056</v>
      </c>
      <c r="B340" s="524"/>
      <c r="C340" s="524"/>
      <c r="D340" s="525"/>
      <c r="E340" s="526">
        <f>БУ!E30-'КОНТЕН ПЛАН'!D445</f>
        <v>0</v>
      </c>
      <c r="F340" s="527"/>
      <c r="G340" s="526"/>
      <c r="H340" s="527"/>
    </row>
    <row r="341" spans="1:8" ht="15" thickBot="1" x14ac:dyDescent="0.25">
      <c r="A341" s="523" t="s">
        <v>1057</v>
      </c>
      <c r="B341" s="524"/>
      <c r="C341" s="524"/>
      <c r="D341" s="525"/>
      <c r="E341" s="526">
        <f>'КОНТЕН ПЛАН'!D445</f>
        <v>0</v>
      </c>
      <c r="F341" s="527"/>
      <c r="G341" s="526"/>
      <c r="H341" s="527"/>
    </row>
    <row r="342" spans="1:8" ht="15.75" thickBot="1" x14ac:dyDescent="0.3">
      <c r="A342" s="560" t="s">
        <v>1023</v>
      </c>
      <c r="B342" s="561"/>
      <c r="C342" s="561"/>
      <c r="D342" s="562"/>
      <c r="E342" s="535">
        <f>SUM(E340:F341)</f>
        <v>0</v>
      </c>
      <c r="F342" s="536"/>
      <c r="G342" s="535">
        <f>SUM(G340:H341)</f>
        <v>0</v>
      </c>
      <c r="H342" s="536"/>
    </row>
    <row r="345" spans="1:8" ht="15.75" thickBot="1" x14ac:dyDescent="0.3">
      <c r="A345" s="336" t="s">
        <v>1058</v>
      </c>
    </row>
    <row r="346" spans="1:8" x14ac:dyDescent="0.2">
      <c r="A346" s="537" t="s">
        <v>982</v>
      </c>
      <c r="B346" s="538"/>
      <c r="C346" s="538"/>
      <c r="D346" s="539"/>
      <c r="E346" s="543" t="s">
        <v>6</v>
      </c>
      <c r="F346" s="544"/>
      <c r="G346" s="543" t="s">
        <v>645</v>
      </c>
      <c r="H346" s="544"/>
    </row>
    <row r="347" spans="1:8" ht="15" thickBot="1" x14ac:dyDescent="0.25">
      <c r="A347" s="540"/>
      <c r="B347" s="541"/>
      <c r="C347" s="541"/>
      <c r="D347" s="542"/>
      <c r="E347" s="545"/>
      <c r="F347" s="546"/>
      <c r="G347" s="545"/>
      <c r="H347" s="546"/>
    </row>
    <row r="348" spans="1:8" ht="15" thickBot="1" x14ac:dyDescent="0.25">
      <c r="A348" s="523" t="s">
        <v>498</v>
      </c>
      <c r="B348" s="524"/>
      <c r="C348" s="524"/>
      <c r="D348" s="525"/>
      <c r="E348" s="526">
        <f>'КОНТЕН ПЛАН'!D450</f>
        <v>0</v>
      </c>
      <c r="F348" s="527"/>
      <c r="G348" s="526"/>
      <c r="H348" s="527"/>
    </row>
    <row r="349" spans="1:8" ht="15" thickBot="1" x14ac:dyDescent="0.25">
      <c r="A349" s="523" t="s">
        <v>1059</v>
      </c>
      <c r="B349" s="524"/>
      <c r="C349" s="524"/>
      <c r="D349" s="525"/>
      <c r="E349" s="526">
        <f>'КОНТЕН ПЛАН'!D469</f>
        <v>0</v>
      </c>
      <c r="F349" s="527"/>
      <c r="G349" s="526"/>
      <c r="H349" s="527"/>
    </row>
    <row r="350" spans="1:8" ht="15" thickBot="1" x14ac:dyDescent="0.25">
      <c r="A350" s="523" t="s">
        <v>1060</v>
      </c>
      <c r="B350" s="524"/>
      <c r="C350" s="524"/>
      <c r="D350" s="525"/>
      <c r="E350" s="526">
        <f>'КОНТЕН ПЛАН'!D471</f>
        <v>0</v>
      </c>
      <c r="F350" s="527"/>
      <c r="G350" s="526"/>
      <c r="H350" s="527"/>
    </row>
    <row r="351" spans="1:8" ht="15" thickBot="1" x14ac:dyDescent="0.25">
      <c r="A351" s="523" t="s">
        <v>516</v>
      </c>
      <c r="B351" s="524"/>
      <c r="C351" s="524"/>
      <c r="D351" s="525"/>
      <c r="E351" s="526">
        <f>'КОНТЕН ПЛАН'!D472</f>
        <v>0</v>
      </c>
      <c r="F351" s="527"/>
      <c r="G351" s="526"/>
      <c r="H351" s="527"/>
    </row>
    <row r="352" spans="1:8" ht="15.75" thickBot="1" x14ac:dyDescent="0.3">
      <c r="A352" s="560" t="s">
        <v>1023</v>
      </c>
      <c r="B352" s="561"/>
      <c r="C352" s="561"/>
      <c r="D352" s="562"/>
      <c r="E352" s="535">
        <f>SUM(E348:F350)</f>
        <v>0</v>
      </c>
      <c r="F352" s="536"/>
      <c r="G352" s="535">
        <f>SUM(G348:H351)</f>
        <v>0</v>
      </c>
      <c r="H352" s="536"/>
    </row>
    <row r="358" spans="1:8" ht="15.75" thickBot="1" x14ac:dyDescent="0.3">
      <c r="A358" s="336" t="s">
        <v>1061</v>
      </c>
    </row>
    <row r="359" spans="1:8" x14ac:dyDescent="0.2">
      <c r="A359" s="537" t="s">
        <v>982</v>
      </c>
      <c r="B359" s="538"/>
      <c r="C359" s="538"/>
      <c r="D359" s="539"/>
      <c r="E359" s="543" t="s">
        <v>6</v>
      </c>
      <c r="F359" s="544"/>
      <c r="G359" s="543" t="s">
        <v>645</v>
      </c>
      <c r="H359" s="544"/>
    </row>
    <row r="360" spans="1:8" ht="15" thickBot="1" x14ac:dyDescent="0.25">
      <c r="A360" s="540"/>
      <c r="B360" s="541"/>
      <c r="C360" s="541"/>
      <c r="D360" s="542"/>
      <c r="E360" s="545"/>
      <c r="F360" s="546"/>
      <c r="G360" s="545"/>
      <c r="H360" s="546"/>
    </row>
    <row r="361" spans="1:8" ht="15" thickBot="1" x14ac:dyDescent="0.25">
      <c r="A361" s="532" t="s">
        <v>360</v>
      </c>
      <c r="B361" s="533"/>
      <c r="C361" s="533"/>
      <c r="D361" s="534"/>
      <c r="E361" s="526">
        <f>'КОНТЕН ПЛАН'!C307</f>
        <v>0</v>
      </c>
      <c r="F361" s="527"/>
      <c r="G361" s="526"/>
      <c r="H361" s="527"/>
    </row>
    <row r="362" spans="1:8" ht="15" thickBot="1" x14ac:dyDescent="0.25">
      <c r="A362" s="532" t="s">
        <v>1062</v>
      </c>
      <c r="B362" s="533"/>
      <c r="C362" s="533"/>
      <c r="D362" s="534"/>
      <c r="E362" s="526"/>
      <c r="F362" s="527"/>
      <c r="G362" s="526"/>
      <c r="H362" s="527"/>
    </row>
    <row r="363" spans="1:8" ht="15" thickBot="1" x14ac:dyDescent="0.25">
      <c r="A363" s="532" t="s">
        <v>1063</v>
      </c>
      <c r="B363" s="533"/>
      <c r="C363" s="533"/>
      <c r="D363" s="534"/>
      <c r="E363" s="526">
        <f>'КОНТЕН ПЛАН'!C311</f>
        <v>0</v>
      </c>
      <c r="F363" s="527"/>
      <c r="G363" s="526"/>
      <c r="H363" s="527"/>
    </row>
    <row r="364" spans="1:8" ht="15" thickBot="1" x14ac:dyDescent="0.25">
      <c r="A364" s="547" t="s">
        <v>1064</v>
      </c>
      <c r="B364" s="548"/>
      <c r="C364" s="548"/>
      <c r="D364" s="549"/>
      <c r="E364" s="526">
        <f>'КОНТЕН ПЛАН'!C336</f>
        <v>0</v>
      </c>
      <c r="F364" s="527"/>
      <c r="G364" s="526"/>
      <c r="H364" s="527"/>
    </row>
    <row r="365" spans="1:8" x14ac:dyDescent="0.2">
      <c r="A365" s="550" t="s">
        <v>1065</v>
      </c>
      <c r="B365" s="551"/>
      <c r="C365" s="551"/>
      <c r="D365" s="552"/>
      <c r="E365" s="556">
        <f>'КОНТЕН ПЛАН'!C338</f>
        <v>0</v>
      </c>
      <c r="F365" s="557"/>
      <c r="G365" s="556"/>
      <c r="H365" s="557"/>
    </row>
    <row r="366" spans="1:8" ht="15" thickBot="1" x14ac:dyDescent="0.25">
      <c r="A366" s="553"/>
      <c r="B366" s="554"/>
      <c r="C366" s="554"/>
      <c r="D366" s="555"/>
      <c r="E366" s="558"/>
      <c r="F366" s="559"/>
      <c r="G366" s="558"/>
      <c r="H366" s="559"/>
    </row>
    <row r="367" spans="1:8" ht="15" thickBot="1" x14ac:dyDescent="0.25">
      <c r="A367" s="532" t="s">
        <v>1066</v>
      </c>
      <c r="B367" s="533"/>
      <c r="C367" s="533"/>
      <c r="D367" s="534"/>
      <c r="E367" s="526">
        <f>'КОНТЕН ПЛАН'!C314</f>
        <v>0</v>
      </c>
      <c r="F367" s="527"/>
      <c r="G367" s="526"/>
      <c r="H367" s="527"/>
    </row>
    <row r="368" spans="1:8" ht="15" thickBot="1" x14ac:dyDescent="0.25">
      <c r="A368" s="532" t="s">
        <v>1067</v>
      </c>
      <c r="B368" s="533"/>
      <c r="C368" s="533"/>
      <c r="D368" s="534"/>
      <c r="E368" s="526">
        <f>'КОНТЕН ПЛАН'!C341+'КОНТЕН ПЛАН'!C342</f>
        <v>0</v>
      </c>
      <c r="F368" s="527"/>
      <c r="G368" s="526"/>
      <c r="H368" s="527"/>
    </row>
    <row r="369" spans="1:8" ht="15" thickBot="1" x14ac:dyDescent="0.25">
      <c r="A369" s="532" t="s">
        <v>1068</v>
      </c>
      <c r="B369" s="533"/>
      <c r="C369" s="533"/>
      <c r="D369" s="534"/>
      <c r="E369" s="526">
        <f>'КОНТЕН ПЛАН'!C343</f>
        <v>0</v>
      </c>
      <c r="F369" s="527"/>
      <c r="G369" s="526"/>
      <c r="H369" s="527"/>
    </row>
    <row r="370" spans="1:8" ht="15" thickBot="1" x14ac:dyDescent="0.25">
      <c r="A370" s="532" t="s">
        <v>1069</v>
      </c>
      <c r="B370" s="533"/>
      <c r="C370" s="533"/>
      <c r="D370" s="534"/>
      <c r="E370" s="526"/>
      <c r="F370" s="527"/>
      <c r="G370" s="526"/>
      <c r="H370" s="527"/>
    </row>
    <row r="371" spans="1:8" ht="15" thickBot="1" x14ac:dyDescent="0.25">
      <c r="A371" s="532" t="s">
        <v>1070</v>
      </c>
      <c r="B371" s="533"/>
      <c r="C371" s="533"/>
      <c r="D371" s="534"/>
      <c r="E371" s="526"/>
      <c r="F371" s="527"/>
      <c r="G371" s="526"/>
      <c r="H371" s="527"/>
    </row>
    <row r="372" spans="1:8" ht="15" thickBot="1" x14ac:dyDescent="0.25">
      <c r="A372" s="532" t="s">
        <v>1071</v>
      </c>
      <c r="B372" s="533"/>
      <c r="C372" s="533"/>
      <c r="D372" s="534"/>
      <c r="E372" s="526">
        <f>'КОНТЕН ПЛАН'!C357</f>
        <v>0</v>
      </c>
      <c r="F372" s="527"/>
      <c r="G372" s="526"/>
      <c r="H372" s="527"/>
    </row>
    <row r="373" spans="1:8" ht="15" thickBot="1" x14ac:dyDescent="0.25">
      <c r="A373" s="532" t="s">
        <v>1072</v>
      </c>
      <c r="B373" s="533"/>
      <c r="C373" s="533"/>
      <c r="D373" s="534"/>
      <c r="E373" s="526">
        <f>'КОНТЕН ПЛАН'!C368-'КОНТЕН ПЛАН'!C367</f>
        <v>0</v>
      </c>
      <c r="F373" s="527"/>
      <c r="G373" s="526"/>
      <c r="H373" s="527"/>
    </row>
    <row r="374" spans="1:8" ht="15" thickBot="1" x14ac:dyDescent="0.25">
      <c r="A374" s="532" t="s">
        <v>420</v>
      </c>
      <c r="B374" s="533"/>
      <c r="C374" s="533"/>
      <c r="D374" s="534"/>
      <c r="E374" s="526"/>
      <c r="F374" s="527"/>
      <c r="G374" s="526"/>
      <c r="H374" s="527"/>
    </row>
    <row r="375" spans="1:8" ht="15" thickBot="1" x14ac:dyDescent="0.25">
      <c r="A375" s="532" t="s">
        <v>1073</v>
      </c>
      <c r="B375" s="533"/>
      <c r="C375" s="533"/>
      <c r="D375" s="534"/>
      <c r="E375" s="535">
        <f>SUM(E361:F374)</f>
        <v>0</v>
      </c>
      <c r="F375" s="536"/>
      <c r="G375" s="535">
        <f>SUM(G361:H374)</f>
        <v>0</v>
      </c>
      <c r="H375" s="536"/>
    </row>
    <row r="378" spans="1:8" ht="15.75" thickBot="1" x14ac:dyDescent="0.3">
      <c r="A378" s="336" t="s">
        <v>1074</v>
      </c>
    </row>
    <row r="379" spans="1:8" x14ac:dyDescent="0.2">
      <c r="A379" s="537" t="s">
        <v>982</v>
      </c>
      <c r="B379" s="538"/>
      <c r="C379" s="538"/>
      <c r="D379" s="539"/>
      <c r="E379" s="543" t="s">
        <v>6</v>
      </c>
      <c r="F379" s="544"/>
      <c r="G379" s="543" t="s">
        <v>645</v>
      </c>
      <c r="H379" s="544"/>
    </row>
    <row r="380" spans="1:8" ht="15" thickBot="1" x14ac:dyDescent="0.25">
      <c r="A380" s="540"/>
      <c r="B380" s="541"/>
      <c r="C380" s="541"/>
      <c r="D380" s="542"/>
      <c r="E380" s="545"/>
      <c r="F380" s="546"/>
      <c r="G380" s="545"/>
      <c r="H380" s="546"/>
    </row>
    <row r="381" spans="1:8" ht="15" thickBot="1" x14ac:dyDescent="0.25">
      <c r="A381" s="523" t="s">
        <v>1075</v>
      </c>
      <c r="B381" s="524"/>
      <c r="C381" s="524"/>
      <c r="D381" s="525"/>
      <c r="E381" s="526"/>
      <c r="F381" s="527"/>
      <c r="G381" s="526"/>
      <c r="H381" s="527"/>
    </row>
    <row r="382" spans="1:8" ht="15" thickBot="1" x14ac:dyDescent="0.25">
      <c r="A382" s="523" t="s">
        <v>1076</v>
      </c>
      <c r="B382" s="524"/>
      <c r="C382" s="524"/>
      <c r="D382" s="525"/>
      <c r="E382" s="526"/>
      <c r="F382" s="527"/>
      <c r="G382" s="526"/>
      <c r="H382" s="527"/>
    </row>
    <row r="383" spans="1:8" ht="15" thickBot="1" x14ac:dyDescent="0.25">
      <c r="A383" s="523" t="s">
        <v>1077</v>
      </c>
      <c r="B383" s="524"/>
      <c r="C383" s="524"/>
      <c r="D383" s="525"/>
      <c r="E383" s="526"/>
      <c r="F383" s="527"/>
      <c r="G383" s="526"/>
      <c r="H383" s="527"/>
    </row>
    <row r="384" spans="1:8" ht="15" thickBot="1" x14ac:dyDescent="0.25">
      <c r="A384" s="528" t="s">
        <v>1078</v>
      </c>
      <c r="B384" s="529"/>
      <c r="C384" s="529"/>
      <c r="D384" s="530"/>
      <c r="E384" s="526"/>
      <c r="F384" s="527"/>
      <c r="G384" s="526"/>
      <c r="H384" s="527"/>
    </row>
    <row r="387" spans="1:8" x14ac:dyDescent="0.2">
      <c r="A387" s="5" t="s">
        <v>756</v>
      </c>
      <c r="B387" s="522">
        <f>БУ!B156</f>
        <v>0</v>
      </c>
      <c r="C387" s="522"/>
    </row>
    <row r="389" spans="1:8" x14ac:dyDescent="0.2">
      <c r="A389" s="5" t="s">
        <v>13</v>
      </c>
      <c r="B389" s="522" t="str">
        <f>БУ!B157</f>
        <v>31.12.2025</v>
      </c>
      <c r="C389" s="522"/>
    </row>
    <row r="391" spans="1:8" x14ac:dyDescent="0.2">
      <c r="A391" s="521" t="s">
        <v>1079</v>
      </c>
      <c r="B391" s="521"/>
      <c r="C391" s="521"/>
      <c r="D391" s="106" t="s">
        <v>900</v>
      </c>
      <c r="E391" s="106"/>
      <c r="F391" s="106" t="s">
        <v>1080</v>
      </c>
      <c r="G391" s="106"/>
      <c r="H391" s="106"/>
    </row>
    <row r="392" spans="1:8" x14ac:dyDescent="0.2">
      <c r="A392" s="521"/>
      <c r="B392" s="521"/>
      <c r="C392" s="521"/>
    </row>
    <row r="393" spans="1:8" ht="15" customHeight="1" x14ac:dyDescent="0.2">
      <c r="A393" s="531"/>
      <c r="B393" s="531"/>
      <c r="C393" s="531"/>
      <c r="F393" s="531"/>
      <c r="G393" s="531"/>
      <c r="H393" s="531"/>
    </row>
    <row r="394" spans="1:8" x14ac:dyDescent="0.2">
      <c r="A394" s="522">
        <f>БУ!E152</f>
        <v>0</v>
      </c>
      <c r="B394" s="522"/>
      <c r="C394" s="522"/>
      <c r="F394" s="522">
        <f>БУ!C158</f>
        <v>0</v>
      </c>
      <c r="G394" s="522"/>
      <c r="H394" s="522"/>
    </row>
  </sheetData>
  <mergeCells count="492">
    <mergeCell ref="H82:H83"/>
    <mergeCell ref="D23:I24"/>
    <mergeCell ref="A25:C26"/>
    <mergeCell ref="D25:I26"/>
    <mergeCell ref="A27:C28"/>
    <mergeCell ref="D27:I28"/>
    <mergeCell ref="A41:C42"/>
    <mergeCell ref="D41:I42"/>
    <mergeCell ref="A43:C44"/>
    <mergeCell ref="D43:I44"/>
    <mergeCell ref="A32:C33"/>
    <mergeCell ref="D32:I33"/>
    <mergeCell ref="A34:C35"/>
    <mergeCell ref="D34:I35"/>
    <mergeCell ref="A38:C40"/>
    <mergeCell ref="D38:I40"/>
    <mergeCell ref="D82:D83"/>
    <mergeCell ref="E82:E83"/>
    <mergeCell ref="F82:F83"/>
    <mergeCell ref="G82:G83"/>
    <mergeCell ref="A29:C31"/>
    <mergeCell ref="D29:E29"/>
    <mergeCell ref="F29:G29"/>
    <mergeCell ref="H29:I29"/>
    <mergeCell ref="A4:C4"/>
    <mergeCell ref="D4:I4"/>
    <mergeCell ref="A5:C5"/>
    <mergeCell ref="D5:I5"/>
    <mergeCell ref="A6:C6"/>
    <mergeCell ref="D6:I6"/>
    <mergeCell ref="A17:C18"/>
    <mergeCell ref="D17:I18"/>
    <mergeCell ref="A19:C20"/>
    <mergeCell ref="D19:I20"/>
    <mergeCell ref="A7:C7"/>
    <mergeCell ref="D7:I7"/>
    <mergeCell ref="A8:C8"/>
    <mergeCell ref="D8:I8"/>
    <mergeCell ref="A15:C16"/>
    <mergeCell ref="D15:I16"/>
    <mergeCell ref="D30:E31"/>
    <mergeCell ref="F30:G31"/>
    <mergeCell ref="H30:I31"/>
    <mergeCell ref="A23:C24"/>
    <mergeCell ref="A47:C52"/>
    <mergeCell ref="D47:I52"/>
    <mergeCell ref="A55:C59"/>
    <mergeCell ref="D55:I59"/>
    <mergeCell ref="A21:C22"/>
    <mergeCell ref="D21:I22"/>
    <mergeCell ref="A62:C68"/>
    <mergeCell ref="D62:I68"/>
    <mergeCell ref="D92:D93"/>
    <mergeCell ref="E92:E93"/>
    <mergeCell ref="F92:F93"/>
    <mergeCell ref="G92:G93"/>
    <mergeCell ref="H92:H93"/>
    <mergeCell ref="I92:I93"/>
    <mergeCell ref="D89:D90"/>
    <mergeCell ref="E89:E90"/>
    <mergeCell ref="F89:F90"/>
    <mergeCell ref="G89:G90"/>
    <mergeCell ref="H89:H90"/>
    <mergeCell ref="I89:I90"/>
    <mergeCell ref="A71:C77"/>
    <mergeCell ref="I82:I83"/>
    <mergeCell ref="D85:D86"/>
    <mergeCell ref="E85:E86"/>
    <mergeCell ref="F85:F86"/>
    <mergeCell ref="G85:G86"/>
    <mergeCell ref="H85:H86"/>
    <mergeCell ref="I85:I86"/>
    <mergeCell ref="D71:I77"/>
    <mergeCell ref="A82:C83"/>
    <mergeCell ref="D98:D99"/>
    <mergeCell ref="E98:E99"/>
    <mergeCell ref="F98:F99"/>
    <mergeCell ref="G98:G99"/>
    <mergeCell ref="H98:H99"/>
    <mergeCell ref="I98:I99"/>
    <mergeCell ref="D96:D97"/>
    <mergeCell ref="E96:E97"/>
    <mergeCell ref="F96:F97"/>
    <mergeCell ref="G96:G97"/>
    <mergeCell ref="H96:H97"/>
    <mergeCell ref="I96:I97"/>
    <mergeCell ref="I104:I105"/>
    <mergeCell ref="D108:D109"/>
    <mergeCell ref="E108:E109"/>
    <mergeCell ref="F108:F109"/>
    <mergeCell ref="G108:G109"/>
    <mergeCell ref="H108:H109"/>
    <mergeCell ref="I108:I109"/>
    <mergeCell ref="E100:E101"/>
    <mergeCell ref="F100:F101"/>
    <mergeCell ref="G100:G101"/>
    <mergeCell ref="H100:H101"/>
    <mergeCell ref="I100:I101"/>
    <mergeCell ref="D104:D105"/>
    <mergeCell ref="E104:E105"/>
    <mergeCell ref="F104:F105"/>
    <mergeCell ref="G104:G105"/>
    <mergeCell ref="H104:H105"/>
    <mergeCell ref="D100:D101"/>
    <mergeCell ref="H117:H118"/>
    <mergeCell ref="I117:I118"/>
    <mergeCell ref="D115:D116"/>
    <mergeCell ref="E115:E116"/>
    <mergeCell ref="F115:F116"/>
    <mergeCell ref="G115:G116"/>
    <mergeCell ref="H115:H116"/>
    <mergeCell ref="I115:I116"/>
    <mergeCell ref="D111:D112"/>
    <mergeCell ref="E111:E112"/>
    <mergeCell ref="F111:F112"/>
    <mergeCell ref="G111:G112"/>
    <mergeCell ref="H111:H112"/>
    <mergeCell ref="I111:I112"/>
    <mergeCell ref="A123:C124"/>
    <mergeCell ref="D123:D124"/>
    <mergeCell ref="E123:E124"/>
    <mergeCell ref="F123:F124"/>
    <mergeCell ref="G123:G124"/>
    <mergeCell ref="D117:D118"/>
    <mergeCell ref="E117:E118"/>
    <mergeCell ref="F117:F118"/>
    <mergeCell ref="G117:G118"/>
    <mergeCell ref="D119:D120"/>
    <mergeCell ref="H123:H124"/>
    <mergeCell ref="I123:I124"/>
    <mergeCell ref="D126:D127"/>
    <mergeCell ref="E126:E127"/>
    <mergeCell ref="F126:F127"/>
    <mergeCell ref="G126:G127"/>
    <mergeCell ref="H126:H127"/>
    <mergeCell ref="I126:I127"/>
    <mergeCell ref="E119:E120"/>
    <mergeCell ref="F119:F120"/>
    <mergeCell ref="G119:G120"/>
    <mergeCell ref="H119:H120"/>
    <mergeCell ref="I119:I120"/>
    <mergeCell ref="D133:D134"/>
    <mergeCell ref="E133:E134"/>
    <mergeCell ref="F133:F134"/>
    <mergeCell ref="G133:G134"/>
    <mergeCell ref="H133:H134"/>
    <mergeCell ref="I133:I134"/>
    <mergeCell ref="D130:D131"/>
    <mergeCell ref="E130:E131"/>
    <mergeCell ref="F130:F131"/>
    <mergeCell ref="G130:G131"/>
    <mergeCell ref="H130:H131"/>
    <mergeCell ref="I130:I131"/>
    <mergeCell ref="D139:D140"/>
    <mergeCell ref="E139:E140"/>
    <mergeCell ref="F139:F140"/>
    <mergeCell ref="G139:G140"/>
    <mergeCell ref="H139:H140"/>
    <mergeCell ref="I139:I140"/>
    <mergeCell ref="D137:D138"/>
    <mergeCell ref="E137:E138"/>
    <mergeCell ref="F137:F138"/>
    <mergeCell ref="G137:G138"/>
    <mergeCell ref="H137:H138"/>
    <mergeCell ref="I137:I138"/>
    <mergeCell ref="E141:E142"/>
    <mergeCell ref="F141:F142"/>
    <mergeCell ref="G141:G142"/>
    <mergeCell ref="H141:H142"/>
    <mergeCell ref="I141:I142"/>
    <mergeCell ref="D145:D146"/>
    <mergeCell ref="E145:E146"/>
    <mergeCell ref="F145:F146"/>
    <mergeCell ref="G145:G146"/>
    <mergeCell ref="H145:H146"/>
    <mergeCell ref="D141:D142"/>
    <mergeCell ref="D152:D153"/>
    <mergeCell ref="E152:E153"/>
    <mergeCell ref="F152:F153"/>
    <mergeCell ref="G152:G153"/>
    <mergeCell ref="H152:H153"/>
    <mergeCell ref="I152:I153"/>
    <mergeCell ref="I145:I146"/>
    <mergeCell ref="D149:D150"/>
    <mergeCell ref="E149:E150"/>
    <mergeCell ref="F149:F150"/>
    <mergeCell ref="G149:G150"/>
    <mergeCell ref="H149:H150"/>
    <mergeCell ref="I149:I150"/>
    <mergeCell ref="D158:D159"/>
    <mergeCell ref="E158:E159"/>
    <mergeCell ref="F158:F159"/>
    <mergeCell ref="G158:G159"/>
    <mergeCell ref="H158:H159"/>
    <mergeCell ref="I158:I159"/>
    <mergeCell ref="D156:D157"/>
    <mergeCell ref="E156:E157"/>
    <mergeCell ref="F156:F157"/>
    <mergeCell ref="G156:G157"/>
    <mergeCell ref="H156:H157"/>
    <mergeCell ref="I156:I157"/>
    <mergeCell ref="E160:E161"/>
    <mergeCell ref="F160:F161"/>
    <mergeCell ref="G160:G161"/>
    <mergeCell ref="H160:H161"/>
    <mergeCell ref="I160:I161"/>
    <mergeCell ref="A179:C180"/>
    <mergeCell ref="D179:D180"/>
    <mergeCell ref="E179:E180"/>
    <mergeCell ref="F179:F180"/>
    <mergeCell ref="G179:G180"/>
    <mergeCell ref="D160:D161"/>
    <mergeCell ref="D185:D186"/>
    <mergeCell ref="E185:E186"/>
    <mergeCell ref="F185:F186"/>
    <mergeCell ref="G185:G186"/>
    <mergeCell ref="H185:H186"/>
    <mergeCell ref="I185:I186"/>
    <mergeCell ref="H179:H180"/>
    <mergeCell ref="I179:I180"/>
    <mergeCell ref="D181:D182"/>
    <mergeCell ref="E181:E182"/>
    <mergeCell ref="F181:F182"/>
    <mergeCell ref="G181:G182"/>
    <mergeCell ref="H181:H182"/>
    <mergeCell ref="I181:I182"/>
    <mergeCell ref="I191:I192"/>
    <mergeCell ref="D189:D190"/>
    <mergeCell ref="E189:E190"/>
    <mergeCell ref="F189:F190"/>
    <mergeCell ref="G189:G190"/>
    <mergeCell ref="H189:H190"/>
    <mergeCell ref="I189:I190"/>
    <mergeCell ref="D187:D188"/>
    <mergeCell ref="E187:E188"/>
    <mergeCell ref="F187:F188"/>
    <mergeCell ref="G187:G188"/>
    <mergeCell ref="H187:H188"/>
    <mergeCell ref="I187:I188"/>
    <mergeCell ref="A196:C197"/>
    <mergeCell ref="D198:D199"/>
    <mergeCell ref="E198:E199"/>
    <mergeCell ref="F198:F199"/>
    <mergeCell ref="G198:G199"/>
    <mergeCell ref="H198:H199"/>
    <mergeCell ref="D191:D192"/>
    <mergeCell ref="E191:E192"/>
    <mergeCell ref="F191:F192"/>
    <mergeCell ref="G191:G192"/>
    <mergeCell ref="H191:H192"/>
    <mergeCell ref="D204:D205"/>
    <mergeCell ref="E204:E205"/>
    <mergeCell ref="F204:F205"/>
    <mergeCell ref="G204:G205"/>
    <mergeCell ref="H204:H205"/>
    <mergeCell ref="I204:I205"/>
    <mergeCell ref="I198:I199"/>
    <mergeCell ref="D202:D203"/>
    <mergeCell ref="E202:E203"/>
    <mergeCell ref="F202:F203"/>
    <mergeCell ref="G202:G203"/>
    <mergeCell ref="H202:H203"/>
    <mergeCell ref="I202:I203"/>
    <mergeCell ref="D208:D209"/>
    <mergeCell ref="E208:E209"/>
    <mergeCell ref="F208:F209"/>
    <mergeCell ref="G208:G209"/>
    <mergeCell ref="H208:H209"/>
    <mergeCell ref="I208:I209"/>
    <mergeCell ref="D206:D207"/>
    <mergeCell ref="E206:E207"/>
    <mergeCell ref="F206:F207"/>
    <mergeCell ref="G206:G207"/>
    <mergeCell ref="H206:H207"/>
    <mergeCell ref="I206:I207"/>
    <mergeCell ref="A222:G228"/>
    <mergeCell ref="A231:C232"/>
    <mergeCell ref="D231:E232"/>
    <mergeCell ref="F231:G232"/>
    <mergeCell ref="D233:E233"/>
    <mergeCell ref="F233:G233"/>
    <mergeCell ref="A216:C217"/>
    <mergeCell ref="D216:E217"/>
    <mergeCell ref="F216:G217"/>
    <mergeCell ref="D218:E218"/>
    <mergeCell ref="F218:G218"/>
    <mergeCell ref="D219:E219"/>
    <mergeCell ref="F219:G219"/>
    <mergeCell ref="D237:E237"/>
    <mergeCell ref="F237:G237"/>
    <mergeCell ref="A240:C241"/>
    <mergeCell ref="D240:E241"/>
    <mergeCell ref="F240:G241"/>
    <mergeCell ref="D242:E242"/>
    <mergeCell ref="F242:G242"/>
    <mergeCell ref="D234:E234"/>
    <mergeCell ref="F234:G234"/>
    <mergeCell ref="D235:E235"/>
    <mergeCell ref="F235:G235"/>
    <mergeCell ref="D236:E236"/>
    <mergeCell ref="F236:G236"/>
    <mergeCell ref="D246:E246"/>
    <mergeCell ref="F246:G246"/>
    <mergeCell ref="A274:B275"/>
    <mergeCell ref="C274:C275"/>
    <mergeCell ref="D274:D276"/>
    <mergeCell ref="E274:E276"/>
    <mergeCell ref="F274:G275"/>
    <mergeCell ref="D243:E243"/>
    <mergeCell ref="F243:G243"/>
    <mergeCell ref="D244:E244"/>
    <mergeCell ref="F244:G244"/>
    <mergeCell ref="D245:E245"/>
    <mergeCell ref="F245:G245"/>
    <mergeCell ref="H274:H276"/>
    <mergeCell ref="I274:I276"/>
    <mergeCell ref="A277:B279"/>
    <mergeCell ref="A283:C284"/>
    <mergeCell ref="D283:D284"/>
    <mergeCell ref="E283:E284"/>
    <mergeCell ref="F283:G283"/>
    <mergeCell ref="H283:H284"/>
    <mergeCell ref="I283:I284"/>
    <mergeCell ref="A294:C295"/>
    <mergeCell ref="D294:E295"/>
    <mergeCell ref="F294:G295"/>
    <mergeCell ref="H294:I295"/>
    <mergeCell ref="A296:C297"/>
    <mergeCell ref="D296:E297"/>
    <mergeCell ref="F296:G297"/>
    <mergeCell ref="H296:I297"/>
    <mergeCell ref="A285:B287"/>
    <mergeCell ref="A292:E292"/>
    <mergeCell ref="F292:G292"/>
    <mergeCell ref="H292:I292"/>
    <mergeCell ref="A293:C293"/>
    <mergeCell ref="D293:E293"/>
    <mergeCell ref="F293:I293"/>
    <mergeCell ref="A302:C303"/>
    <mergeCell ref="D302:E303"/>
    <mergeCell ref="F302:G303"/>
    <mergeCell ref="H302:I303"/>
    <mergeCell ref="A304:C305"/>
    <mergeCell ref="D304:E305"/>
    <mergeCell ref="F304:G305"/>
    <mergeCell ref="H304:I305"/>
    <mergeCell ref="A298:C299"/>
    <mergeCell ref="D298:E299"/>
    <mergeCell ref="F298:G299"/>
    <mergeCell ref="H298:I299"/>
    <mergeCell ref="A300:C301"/>
    <mergeCell ref="D300:E301"/>
    <mergeCell ref="F300:G301"/>
    <mergeCell ref="H300:I301"/>
    <mergeCell ref="A310:E311"/>
    <mergeCell ref="F310:G311"/>
    <mergeCell ref="H310:I311"/>
    <mergeCell ref="A317:D318"/>
    <mergeCell ref="E317:F318"/>
    <mergeCell ref="G317:H318"/>
    <mergeCell ref="A306:C307"/>
    <mergeCell ref="D306:E307"/>
    <mergeCell ref="F306:G307"/>
    <mergeCell ref="H306:I307"/>
    <mergeCell ref="A308:C309"/>
    <mergeCell ref="D308:E309"/>
    <mergeCell ref="F308:G309"/>
    <mergeCell ref="H308:I309"/>
    <mergeCell ref="A321:D321"/>
    <mergeCell ref="E321:F321"/>
    <mergeCell ref="G321:H321"/>
    <mergeCell ref="A322:D322"/>
    <mergeCell ref="E322:F322"/>
    <mergeCell ref="G322:H322"/>
    <mergeCell ref="A319:D319"/>
    <mergeCell ref="E319:F319"/>
    <mergeCell ref="G319:H319"/>
    <mergeCell ref="A320:D320"/>
    <mergeCell ref="E320:F320"/>
    <mergeCell ref="G320:H320"/>
    <mergeCell ref="A332:D332"/>
    <mergeCell ref="E332:F332"/>
    <mergeCell ref="G332:H332"/>
    <mergeCell ref="A333:D333"/>
    <mergeCell ref="E333:F333"/>
    <mergeCell ref="G333:H333"/>
    <mergeCell ref="A329:D330"/>
    <mergeCell ref="E329:F330"/>
    <mergeCell ref="G329:H330"/>
    <mergeCell ref="A331:D331"/>
    <mergeCell ref="E331:F331"/>
    <mergeCell ref="G331:H331"/>
    <mergeCell ref="A340:D340"/>
    <mergeCell ref="E340:F340"/>
    <mergeCell ref="G340:H340"/>
    <mergeCell ref="A341:D341"/>
    <mergeCell ref="E341:F341"/>
    <mergeCell ref="G341:H341"/>
    <mergeCell ref="A334:D334"/>
    <mergeCell ref="E334:F334"/>
    <mergeCell ref="G334:H334"/>
    <mergeCell ref="A338:D339"/>
    <mergeCell ref="E338:F339"/>
    <mergeCell ref="G338:H339"/>
    <mergeCell ref="A348:D348"/>
    <mergeCell ref="E348:F348"/>
    <mergeCell ref="G348:H348"/>
    <mergeCell ref="A349:D349"/>
    <mergeCell ref="E349:F349"/>
    <mergeCell ref="G349:H349"/>
    <mergeCell ref="A342:D342"/>
    <mergeCell ref="E342:F342"/>
    <mergeCell ref="G342:H342"/>
    <mergeCell ref="A346:D347"/>
    <mergeCell ref="E346:F347"/>
    <mergeCell ref="G346:H347"/>
    <mergeCell ref="A359:D360"/>
    <mergeCell ref="E359:F360"/>
    <mergeCell ref="G359:H360"/>
    <mergeCell ref="A361:D361"/>
    <mergeCell ref="E361:F361"/>
    <mergeCell ref="G361:H361"/>
    <mergeCell ref="A350:D350"/>
    <mergeCell ref="E350:F350"/>
    <mergeCell ref="G350:H350"/>
    <mergeCell ref="A352:D352"/>
    <mergeCell ref="E352:F352"/>
    <mergeCell ref="G352:H352"/>
    <mergeCell ref="A351:D351"/>
    <mergeCell ref="E351:F351"/>
    <mergeCell ref="G351:H351"/>
    <mergeCell ref="A364:D364"/>
    <mergeCell ref="E364:F364"/>
    <mergeCell ref="G364:H364"/>
    <mergeCell ref="A365:D366"/>
    <mergeCell ref="E365:F366"/>
    <mergeCell ref="G365:H366"/>
    <mergeCell ref="A362:D362"/>
    <mergeCell ref="E362:F362"/>
    <mergeCell ref="G362:H362"/>
    <mergeCell ref="A363:D363"/>
    <mergeCell ref="E363:F363"/>
    <mergeCell ref="G363:H363"/>
    <mergeCell ref="A369:D369"/>
    <mergeCell ref="E369:F369"/>
    <mergeCell ref="G369:H369"/>
    <mergeCell ref="A370:D370"/>
    <mergeCell ref="E370:F370"/>
    <mergeCell ref="G370:H370"/>
    <mergeCell ref="A367:D367"/>
    <mergeCell ref="E367:F367"/>
    <mergeCell ref="G367:H367"/>
    <mergeCell ref="A368:D368"/>
    <mergeCell ref="E368:F368"/>
    <mergeCell ref="G368:H368"/>
    <mergeCell ref="A373:D373"/>
    <mergeCell ref="E373:F373"/>
    <mergeCell ref="G373:H373"/>
    <mergeCell ref="A374:D374"/>
    <mergeCell ref="E374:F374"/>
    <mergeCell ref="G374:H374"/>
    <mergeCell ref="A371:D371"/>
    <mergeCell ref="E371:F371"/>
    <mergeCell ref="G371:H371"/>
    <mergeCell ref="A372:D372"/>
    <mergeCell ref="E372:F372"/>
    <mergeCell ref="G372:H372"/>
    <mergeCell ref="A381:D381"/>
    <mergeCell ref="E381:F381"/>
    <mergeCell ref="G381:H381"/>
    <mergeCell ref="A382:D382"/>
    <mergeCell ref="E382:F382"/>
    <mergeCell ref="G382:H382"/>
    <mergeCell ref="A375:D375"/>
    <mergeCell ref="E375:F375"/>
    <mergeCell ref="G375:H375"/>
    <mergeCell ref="A379:D380"/>
    <mergeCell ref="E379:F380"/>
    <mergeCell ref="G379:H380"/>
    <mergeCell ref="A391:C392"/>
    <mergeCell ref="A394:C394"/>
    <mergeCell ref="F394:H394"/>
    <mergeCell ref="B387:C387"/>
    <mergeCell ref="B389:C389"/>
    <mergeCell ref="A383:D383"/>
    <mergeCell ref="E383:F383"/>
    <mergeCell ref="G383:H383"/>
    <mergeCell ref="A384:D384"/>
    <mergeCell ref="E384:F384"/>
    <mergeCell ref="G384:H384"/>
    <mergeCell ref="F393:H393"/>
    <mergeCell ref="A393:C393"/>
  </mergeCells>
  <pageMargins left="0.15748031496062992" right="0.15748031496062992" top="0.15748031496062992" bottom="0.15748031496062992" header="0.11811023622047245" footer="0.15748031496062992"/>
  <pageSetup paperSize="9" orientation="portrait" horizontalDpi="300" verticalDpi="300" r:id="rId1"/>
  <rowBreaks count="5" manualBreakCount="5">
    <brk id="44" max="16383" man="1"/>
    <brk id="78" max="16383" man="1"/>
    <brk id="120" max="16383" man="1"/>
    <brk id="213" max="16383" man="1"/>
    <brk id="355" max="16383"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49"/>
  <sheetViews>
    <sheetView showGridLines="0" workbookViewId="0">
      <selection activeCell="F26" sqref="F26"/>
    </sheetView>
  </sheetViews>
  <sheetFormatPr defaultColWidth="8.7109375" defaultRowHeight="15" x14ac:dyDescent="0.25"/>
  <cols>
    <col min="1" max="1" width="4.7109375" style="1" customWidth="1"/>
    <col min="2" max="2" width="55.7109375" style="1" customWidth="1"/>
    <col min="3" max="3" width="7.7109375" style="1" customWidth="1"/>
    <col min="4" max="4" width="18.42578125" style="1" customWidth="1"/>
    <col min="5" max="5" width="17.28515625" style="1" customWidth="1"/>
    <col min="6" max="6" width="28.42578125" style="1" customWidth="1"/>
    <col min="7" max="7" width="11.7109375" style="1" bestFit="1" customWidth="1"/>
    <col min="8" max="16384" width="8.7109375" style="1"/>
  </cols>
  <sheetData>
    <row r="1" spans="1:8" ht="18" customHeight="1" x14ac:dyDescent="0.25">
      <c r="A1" s="656" t="s">
        <v>1081</v>
      </c>
      <c r="B1" s="656"/>
      <c r="C1" s="656"/>
      <c r="D1" s="656"/>
      <c r="E1" s="656"/>
    </row>
    <row r="2" spans="1:8" ht="18" customHeight="1" x14ac:dyDescent="0.25">
      <c r="A2" s="176"/>
      <c r="B2" s="176"/>
      <c r="C2" s="176"/>
      <c r="D2" s="176"/>
      <c r="E2" s="176"/>
    </row>
    <row r="3" spans="1:8" ht="18.75" x14ac:dyDescent="0.3">
      <c r="A3" s="657">
        <f>'[1]ОСНОВНИ ПОДАТОЦИ ЗА ДРУШТВОТО'!B1</f>
        <v>0</v>
      </c>
      <c r="B3" s="657"/>
      <c r="C3" s="657"/>
      <c r="D3" s="657"/>
      <c r="E3" s="657"/>
    </row>
    <row r="4" spans="1:8" ht="18.75" x14ac:dyDescent="0.3">
      <c r="A4" s="177"/>
      <c r="B4" s="177"/>
      <c r="C4" s="177"/>
      <c r="D4" s="177"/>
      <c r="E4" s="177"/>
    </row>
    <row r="5" spans="1:8" ht="18.75" x14ac:dyDescent="0.3">
      <c r="A5" s="177"/>
      <c r="B5" s="177"/>
      <c r="C5" s="177"/>
      <c r="D5" s="177"/>
      <c r="E5" s="177"/>
    </row>
    <row r="6" spans="1:8" ht="20.25" x14ac:dyDescent="0.3">
      <c r="A6" s="178"/>
      <c r="B6" s="178"/>
      <c r="C6" s="178"/>
      <c r="D6" s="179"/>
      <c r="E6" s="179"/>
      <c r="F6" s="179"/>
      <c r="G6" s="179"/>
      <c r="H6" s="179"/>
    </row>
    <row r="7" spans="1:8" ht="15" customHeight="1" x14ac:dyDescent="0.25">
      <c r="A7" s="180"/>
      <c r="B7" s="322" t="s">
        <v>982</v>
      </c>
      <c r="C7" s="181"/>
      <c r="D7" s="323">
        <v>2025</v>
      </c>
      <c r="E7" s="323">
        <v>2024</v>
      </c>
      <c r="F7" s="179"/>
      <c r="G7" s="179"/>
      <c r="H7" s="179"/>
    </row>
    <row r="8" spans="1:8" x14ac:dyDescent="0.25">
      <c r="A8" s="182">
        <v>1</v>
      </c>
      <c r="B8" s="183" t="s">
        <v>1082</v>
      </c>
      <c r="C8" s="184"/>
      <c r="D8" s="185">
        <f>БУ!E98-БУ!E99</f>
        <v>0</v>
      </c>
      <c r="E8" s="185"/>
      <c r="F8" s="179"/>
      <c r="G8" s="179"/>
      <c r="H8" s="179"/>
    </row>
    <row r="9" spans="1:8" x14ac:dyDescent="0.25">
      <c r="A9" s="182">
        <v>2</v>
      </c>
      <c r="B9" s="183" t="s">
        <v>993</v>
      </c>
      <c r="C9" s="184"/>
      <c r="D9" s="185">
        <f>БУ!E55</f>
        <v>0</v>
      </c>
      <c r="E9" s="185"/>
      <c r="F9" s="179"/>
      <c r="G9" s="179"/>
      <c r="H9" s="179"/>
    </row>
    <row r="10" spans="1:8" x14ac:dyDescent="0.25">
      <c r="A10" s="182">
        <v>3</v>
      </c>
      <c r="B10" s="183" t="s">
        <v>1083</v>
      </c>
      <c r="C10" s="184"/>
      <c r="D10" s="185">
        <f>(БУ!E63+БУ!E64+БУ!E67+БУ!E68)*-1</f>
        <v>0</v>
      </c>
      <c r="E10" s="185"/>
      <c r="F10" s="179"/>
      <c r="G10" s="179"/>
      <c r="H10" s="179"/>
    </row>
    <row r="11" spans="1:8" x14ac:dyDescent="0.25">
      <c r="A11" s="182">
        <v>4</v>
      </c>
      <c r="B11" s="183" t="s">
        <v>1084</v>
      </c>
      <c r="C11" s="184"/>
      <c r="D11" s="185">
        <f>БУ!E73+БУ!E74+БУ!E77+БУ!E76</f>
        <v>0</v>
      </c>
      <c r="E11" s="185"/>
      <c r="F11" s="179"/>
      <c r="G11" s="179"/>
      <c r="H11" s="179"/>
    </row>
    <row r="12" spans="1:8" x14ac:dyDescent="0.25">
      <c r="A12" s="259">
        <v>5</v>
      </c>
      <c r="B12" s="256" t="s">
        <v>1085</v>
      </c>
      <c r="C12" s="257"/>
      <c r="D12" s="258">
        <f>SUM(D8:D11)</f>
        <v>0</v>
      </c>
      <c r="E12" s="258"/>
      <c r="F12" s="179"/>
      <c r="G12" s="179"/>
      <c r="H12" s="179"/>
    </row>
    <row r="13" spans="1:8" x14ac:dyDescent="0.25">
      <c r="A13" s="182">
        <v>6</v>
      </c>
      <c r="B13" s="183" t="s">
        <v>1086</v>
      </c>
      <c r="C13" s="184"/>
      <c r="D13" s="185">
        <f>БС!F77-БС!E77</f>
        <v>0</v>
      </c>
      <c r="E13" s="185"/>
      <c r="F13" s="179"/>
      <c r="G13" s="179"/>
      <c r="H13" s="179"/>
    </row>
    <row r="14" spans="1:8" ht="18.75" customHeight="1" x14ac:dyDescent="0.25">
      <c r="A14" s="182">
        <v>7</v>
      </c>
      <c r="B14" s="183" t="s">
        <v>1087</v>
      </c>
      <c r="C14" s="184"/>
      <c r="D14" s="185">
        <f>БС!F89-БС!E89</f>
        <v>0</v>
      </c>
      <c r="E14" s="185"/>
      <c r="F14" s="179"/>
      <c r="G14" s="179"/>
      <c r="H14" s="179"/>
    </row>
    <row r="15" spans="1:8" x14ac:dyDescent="0.25">
      <c r="A15" s="182">
        <v>8</v>
      </c>
      <c r="B15" s="183" t="s">
        <v>1088</v>
      </c>
      <c r="C15" s="184"/>
      <c r="D15" s="185">
        <f>БС!F88-БС!E88</f>
        <v>0</v>
      </c>
      <c r="E15" s="185"/>
      <c r="F15" s="179"/>
      <c r="G15" s="179"/>
      <c r="H15" s="179"/>
    </row>
    <row r="16" spans="1:8" x14ac:dyDescent="0.25">
      <c r="A16" s="182">
        <v>9</v>
      </c>
      <c r="B16" s="183" t="s">
        <v>177</v>
      </c>
      <c r="C16" s="184"/>
      <c r="D16" s="185">
        <f>(БС!F90+БС!F91+БС!F92+БС!F93)-(БС!E90+БС!E91+БС!E92+БС!E93)</f>
        <v>0</v>
      </c>
      <c r="E16" s="185"/>
      <c r="F16" s="179"/>
      <c r="G16" s="179"/>
      <c r="H16" s="179"/>
    </row>
    <row r="17" spans="1:8" ht="18" customHeight="1" x14ac:dyDescent="0.25">
      <c r="A17" s="182">
        <v>10</v>
      </c>
      <c r="B17" s="183" t="s">
        <v>1089</v>
      </c>
      <c r="C17" s="184"/>
      <c r="D17" s="185">
        <f>БС!F109-БС!E109</f>
        <v>0</v>
      </c>
      <c r="E17" s="185"/>
      <c r="F17" s="179"/>
      <c r="G17" s="179"/>
      <c r="H17" s="179"/>
    </row>
    <row r="18" spans="1:8" x14ac:dyDescent="0.25">
      <c r="A18" s="182">
        <v>11</v>
      </c>
      <c r="B18" s="183" t="s">
        <v>143</v>
      </c>
      <c r="C18" s="184"/>
      <c r="D18" s="185">
        <f>БС!F66+БС!F70-БС!E66-БС!E70</f>
        <v>0</v>
      </c>
      <c r="E18" s="185"/>
      <c r="F18" s="179"/>
      <c r="G18" s="179"/>
      <c r="H18" s="179"/>
    </row>
    <row r="19" spans="1:8" x14ac:dyDescent="0.25">
      <c r="A19" s="182">
        <v>12</v>
      </c>
      <c r="B19" s="183" t="s">
        <v>1090</v>
      </c>
      <c r="C19" s="184"/>
      <c r="D19" s="185">
        <f>БС!E152-БС!F152</f>
        <v>0</v>
      </c>
      <c r="E19" s="185"/>
      <c r="F19" s="179"/>
      <c r="G19" s="179"/>
      <c r="H19" s="179"/>
    </row>
    <row r="20" spans="1:8" ht="22.5" customHeight="1" x14ac:dyDescent="0.25">
      <c r="A20" s="182">
        <v>13</v>
      </c>
      <c r="B20" s="183" t="s">
        <v>1091</v>
      </c>
      <c r="C20" s="184"/>
      <c r="D20" s="185">
        <f>БС!E151-БС!F151</f>
        <v>0</v>
      </c>
      <c r="E20" s="185"/>
      <c r="F20" s="179"/>
      <c r="G20" s="179"/>
      <c r="H20" s="179"/>
    </row>
    <row r="21" spans="1:8" ht="18" customHeight="1" x14ac:dyDescent="0.25">
      <c r="A21" s="182">
        <v>14</v>
      </c>
      <c r="B21" s="183" t="s">
        <v>1092</v>
      </c>
      <c r="C21" s="184"/>
      <c r="D21" s="185">
        <f>(БС!E153+БС!E154+БС!E155+БС!E156++БС!E157+БС!E165+БС!E166+БС!E167+БС!E168)-(БС!F153+БС!F154+БС!F155+БС!F156+БС!F157+БС!F165+БС!F166+БС!F167+БС!F168)</f>
        <v>0</v>
      </c>
      <c r="E21" s="185"/>
      <c r="F21" s="179"/>
      <c r="G21" s="179"/>
      <c r="H21" s="179"/>
    </row>
    <row r="22" spans="1:8" x14ac:dyDescent="0.25">
      <c r="A22" s="182">
        <v>15</v>
      </c>
      <c r="B22" s="183" t="s">
        <v>311</v>
      </c>
      <c r="C22" s="184"/>
      <c r="D22" s="185">
        <f>БС!E141+БС!E142+БС!E143+БС!E146+БС!E147+БС!E148+БС!E149-БС!F141-БС!F142-БС!F143-БС!F146-БС!F147-БС!F148-БС!F149</f>
        <v>0</v>
      </c>
      <c r="E22" s="185"/>
      <c r="F22" s="179"/>
      <c r="G22" s="179"/>
      <c r="H22" s="179"/>
    </row>
    <row r="23" spans="1:8" x14ac:dyDescent="0.25">
      <c r="A23" s="182">
        <v>16</v>
      </c>
      <c r="B23" s="183" t="s">
        <v>303</v>
      </c>
      <c r="C23" s="184"/>
      <c r="D23" s="185">
        <f>БС!E137-БС!F137</f>
        <v>0</v>
      </c>
      <c r="E23" s="185"/>
      <c r="F23" s="179"/>
      <c r="G23" s="179"/>
      <c r="H23" s="179"/>
    </row>
    <row r="24" spans="1:8" x14ac:dyDescent="0.25">
      <c r="A24" s="182">
        <v>17</v>
      </c>
      <c r="B24" s="183" t="s">
        <v>1093</v>
      </c>
      <c r="C24" s="184"/>
      <c r="D24" s="185">
        <f>БС!E169-БС!F169</f>
        <v>0</v>
      </c>
      <c r="E24" s="185"/>
      <c r="F24" s="179"/>
      <c r="G24" s="179"/>
      <c r="H24" s="179"/>
    </row>
    <row r="25" spans="1:8" x14ac:dyDescent="0.25">
      <c r="A25" s="259">
        <v>18</v>
      </c>
      <c r="B25" s="256" t="s">
        <v>1094</v>
      </c>
      <c r="C25" s="257"/>
      <c r="D25" s="258">
        <f>SUM(D12:D24)</f>
        <v>0</v>
      </c>
      <c r="E25" s="186"/>
      <c r="F25" s="179"/>
      <c r="G25" s="179"/>
      <c r="H25" s="179"/>
    </row>
    <row r="26" spans="1:8" x14ac:dyDescent="0.25">
      <c r="A26" s="182">
        <v>19</v>
      </c>
      <c r="B26" s="183" t="s">
        <v>1095</v>
      </c>
      <c r="C26" s="184"/>
      <c r="D26" s="185">
        <f>((БС!E53+БС!E37+БС!E30+БУ!E55)-(БС!F53+БС!F37+БС!F30))*(-1)</f>
        <v>0</v>
      </c>
      <c r="E26" s="185"/>
      <c r="F26" s="179"/>
      <c r="G26" s="179"/>
      <c r="H26" s="179"/>
    </row>
    <row r="27" spans="1:8" x14ac:dyDescent="0.25">
      <c r="A27" s="182">
        <v>20</v>
      </c>
      <c r="B27" s="183" t="s">
        <v>1096</v>
      </c>
      <c r="C27" s="184"/>
      <c r="D27" s="185">
        <f>БС!F54-БС!E54-СК!O18</f>
        <v>0</v>
      </c>
      <c r="E27" s="185"/>
      <c r="F27" s="179"/>
      <c r="G27" s="179"/>
      <c r="H27" s="179"/>
    </row>
    <row r="28" spans="1:8" x14ac:dyDescent="0.25">
      <c r="A28" s="182">
        <v>21</v>
      </c>
      <c r="B28" s="183" t="s">
        <v>1097</v>
      </c>
      <c r="C28" s="184"/>
      <c r="D28" s="185">
        <f>БС!F94-БС!E94</f>
        <v>0</v>
      </c>
      <c r="E28" s="185"/>
      <c r="F28" s="179"/>
      <c r="G28" s="179"/>
      <c r="H28" s="179"/>
    </row>
    <row r="29" spans="1:8" x14ac:dyDescent="0.25">
      <c r="A29" s="182">
        <v>22</v>
      </c>
      <c r="B29" s="183" t="s">
        <v>945</v>
      </c>
      <c r="C29" s="184"/>
      <c r="D29" s="185">
        <f>СК!K19</f>
        <v>0</v>
      </c>
      <c r="E29" s="185"/>
      <c r="F29" s="179"/>
      <c r="G29" s="179"/>
      <c r="H29" s="179"/>
    </row>
    <row r="30" spans="1:8" ht="18.75" customHeight="1" x14ac:dyDescent="0.25">
      <c r="A30" s="259">
        <v>23</v>
      </c>
      <c r="B30" s="256" t="s">
        <v>1098</v>
      </c>
      <c r="C30" s="257"/>
      <c r="D30" s="258">
        <f>SUM(D26:D29)</f>
        <v>0</v>
      </c>
      <c r="E30" s="186"/>
      <c r="F30" s="179"/>
      <c r="G30" s="179"/>
      <c r="H30" s="179"/>
    </row>
    <row r="31" spans="1:8" x14ac:dyDescent="0.25">
      <c r="A31" s="182">
        <v>24</v>
      </c>
      <c r="B31" s="183" t="s">
        <v>1099</v>
      </c>
      <c r="C31" s="184"/>
      <c r="D31" s="186">
        <f>БС!E144+БС!E145-БС!F144-БС!F145</f>
        <v>0</v>
      </c>
      <c r="E31" s="186"/>
      <c r="F31" s="179"/>
      <c r="G31" s="179"/>
      <c r="H31" s="179"/>
    </row>
    <row r="32" spans="1:8" ht="15" customHeight="1" x14ac:dyDescent="0.25">
      <c r="A32" s="182">
        <v>25</v>
      </c>
      <c r="B32" s="183" t="s">
        <v>1100</v>
      </c>
      <c r="C32" s="184"/>
      <c r="D32" s="185">
        <f>БС!E158+БС!E164-БС!F158-БС!F164</f>
        <v>0</v>
      </c>
      <c r="E32" s="185"/>
      <c r="F32" s="179"/>
      <c r="G32" s="179"/>
      <c r="H32" s="179"/>
    </row>
    <row r="33" spans="1:8" ht="15.75" customHeight="1" x14ac:dyDescent="0.25">
      <c r="A33" s="182">
        <v>26</v>
      </c>
      <c r="B33" s="183" t="s">
        <v>1101</v>
      </c>
      <c r="C33" s="184"/>
      <c r="D33" s="185">
        <f>D10*(-1)</f>
        <v>0</v>
      </c>
      <c r="E33" s="185"/>
      <c r="F33" s="179"/>
      <c r="G33" s="179"/>
      <c r="H33" s="179"/>
    </row>
    <row r="34" spans="1:8" x14ac:dyDescent="0.25">
      <c r="A34" s="182">
        <v>27</v>
      </c>
      <c r="B34" s="183" t="s">
        <v>1102</v>
      </c>
      <c r="C34" s="184"/>
      <c r="D34" s="185">
        <f>D11*(-1)</f>
        <v>0</v>
      </c>
      <c r="E34" s="185"/>
      <c r="F34" s="179"/>
      <c r="G34" s="179"/>
      <c r="H34" s="179"/>
    </row>
    <row r="35" spans="1:8" x14ac:dyDescent="0.25">
      <c r="A35" s="259">
        <v>28</v>
      </c>
      <c r="B35" s="256" t="s">
        <v>1103</v>
      </c>
      <c r="C35" s="257"/>
      <c r="D35" s="258">
        <f>SUM(D31:D34)</f>
        <v>0</v>
      </c>
      <c r="E35" s="258"/>
      <c r="F35" s="179"/>
      <c r="G35" s="179"/>
      <c r="H35" s="179"/>
    </row>
    <row r="36" spans="1:8" x14ac:dyDescent="0.25">
      <c r="A36" s="182">
        <v>29</v>
      </c>
      <c r="B36" s="183" t="s">
        <v>1104</v>
      </c>
      <c r="C36" s="184"/>
      <c r="D36" s="186">
        <f>D25+D30+D35</f>
        <v>0</v>
      </c>
      <c r="E36" s="186"/>
      <c r="F36" s="179"/>
      <c r="G36" s="179"/>
      <c r="H36" s="179"/>
    </row>
    <row r="37" spans="1:8" x14ac:dyDescent="0.25">
      <c r="A37" s="182">
        <v>30</v>
      </c>
      <c r="B37" s="183" t="s">
        <v>1105</v>
      </c>
      <c r="C37" s="184"/>
      <c r="D37" s="185">
        <f>БС!F106</f>
        <v>0</v>
      </c>
      <c r="E37" s="185"/>
      <c r="F37" s="179"/>
      <c r="G37" s="179"/>
      <c r="H37" s="179"/>
    </row>
    <row r="38" spans="1:8" ht="19.5" customHeight="1" x14ac:dyDescent="0.25">
      <c r="A38" s="259">
        <v>31</v>
      </c>
      <c r="B38" s="256" t="s">
        <v>1106</v>
      </c>
      <c r="C38" s="257"/>
      <c r="D38" s="258">
        <f>D36+D37</f>
        <v>0</v>
      </c>
      <c r="E38" s="258"/>
      <c r="F38" s="179"/>
      <c r="G38" s="179"/>
      <c r="H38" s="179"/>
    </row>
    <row r="39" spans="1:8" x14ac:dyDescent="0.25">
      <c r="A39" s="179"/>
      <c r="B39" s="184"/>
      <c r="C39" s="184"/>
      <c r="D39" s="179"/>
      <c r="E39" s="179"/>
      <c r="F39" s="179"/>
      <c r="G39" s="179"/>
      <c r="H39" s="179"/>
    </row>
    <row r="40" spans="1:8" x14ac:dyDescent="0.25">
      <c r="A40" s="179"/>
      <c r="B40" s="179" t="s">
        <v>1107</v>
      </c>
      <c r="C40" s="179"/>
      <c r="D40" s="179"/>
      <c r="E40" s="179"/>
      <c r="F40" s="179"/>
      <c r="G40" s="179"/>
      <c r="H40" s="179"/>
    </row>
    <row r="41" spans="1:8" ht="15.75" x14ac:dyDescent="0.25">
      <c r="A41" s="179"/>
      <c r="B41" s="187"/>
      <c r="C41" s="187"/>
      <c r="D41" s="179"/>
      <c r="E41" s="179"/>
      <c r="F41" s="179"/>
      <c r="G41" s="179"/>
      <c r="H41" s="179"/>
    </row>
    <row r="42" spans="1:8" x14ac:dyDescent="0.25">
      <c r="A42" s="184"/>
      <c r="B42" s="179"/>
      <c r="C42" s="179"/>
      <c r="D42" s="179"/>
      <c r="E42" s="179"/>
      <c r="F42" s="179"/>
      <c r="G42" s="179"/>
      <c r="H42" s="179"/>
    </row>
    <row r="43" spans="1:8" x14ac:dyDescent="0.25">
      <c r="A43" s="179"/>
      <c r="B43" s="188"/>
      <c r="C43" s="188"/>
      <c r="D43" s="179"/>
      <c r="E43" s="179"/>
      <c r="F43" s="179"/>
      <c r="G43" s="179"/>
      <c r="H43" s="179"/>
    </row>
    <row r="44" spans="1:8" x14ac:dyDescent="0.25">
      <c r="A44" s="179"/>
      <c r="B44" s="262" t="s">
        <v>632</v>
      </c>
      <c r="C44" s="179"/>
      <c r="F44" s="179"/>
      <c r="G44" s="179"/>
      <c r="H44" s="179"/>
    </row>
    <row r="45" spans="1:8" x14ac:dyDescent="0.25">
      <c r="A45" s="179"/>
      <c r="B45" s="262" t="s">
        <v>1765</v>
      </c>
      <c r="C45" s="179"/>
      <c r="D45" s="260">
        <f>БС!E106</f>
        <v>0</v>
      </c>
      <c r="E45" s="260"/>
      <c r="F45" s="179"/>
      <c r="G45" s="179"/>
      <c r="H45" s="179"/>
    </row>
    <row r="46" spans="1:8" x14ac:dyDescent="0.25">
      <c r="A46" s="179"/>
      <c r="B46" s="262" t="s">
        <v>1766</v>
      </c>
      <c r="C46" s="179"/>
      <c r="D46" s="261">
        <f>D38-D45</f>
        <v>0</v>
      </c>
      <c r="E46" s="261"/>
      <c r="F46" s="179"/>
      <c r="G46" s="179"/>
      <c r="H46" s="179"/>
    </row>
    <row r="47" spans="1:8" x14ac:dyDescent="0.25">
      <c r="A47" s="179"/>
      <c r="B47" s="179"/>
      <c r="C47" s="179"/>
      <c r="D47" s="179"/>
      <c r="E47" s="179"/>
      <c r="F47" s="179"/>
      <c r="G47" s="179"/>
      <c r="H47" s="179"/>
    </row>
    <row r="48" spans="1:8" x14ac:dyDescent="0.25">
      <c r="A48" s="179"/>
      <c r="B48" s="179"/>
      <c r="C48" s="179"/>
      <c r="D48" s="179"/>
      <c r="E48" s="179"/>
      <c r="F48" s="179"/>
      <c r="G48" s="179"/>
      <c r="H48" s="179"/>
    </row>
    <row r="49" spans="1:8" ht="15" customHeight="1" x14ac:dyDescent="0.25">
      <c r="A49" s="179"/>
      <c r="B49" s="179"/>
      <c r="C49" s="179"/>
      <c r="D49" s="179"/>
      <c r="E49" s="179"/>
      <c r="F49" s="179"/>
      <c r="G49" s="179"/>
      <c r="H49" s="179"/>
    </row>
    <row r="50" spans="1:8" ht="15.75" customHeight="1" x14ac:dyDescent="0.25">
      <c r="A50" s="179"/>
      <c r="B50" s="179"/>
      <c r="C50" s="179"/>
      <c r="D50" s="179"/>
      <c r="E50" s="179"/>
      <c r="F50" s="179"/>
      <c r="G50" s="179"/>
      <c r="H50" s="179"/>
    </row>
    <row r="51" spans="1:8" ht="15" customHeight="1" x14ac:dyDescent="0.25">
      <c r="A51" s="179"/>
      <c r="B51" s="179"/>
      <c r="C51" s="179"/>
      <c r="D51" s="179"/>
      <c r="E51" s="179"/>
      <c r="F51" s="179"/>
      <c r="G51" s="179"/>
      <c r="H51" s="179"/>
    </row>
    <row r="52" spans="1:8" ht="15.75" customHeight="1" x14ac:dyDescent="0.25">
      <c r="A52" s="179"/>
      <c r="B52" s="179"/>
      <c r="C52" s="179"/>
      <c r="D52" s="179"/>
      <c r="E52" s="179"/>
      <c r="F52" s="179"/>
      <c r="G52" s="179"/>
      <c r="H52" s="179"/>
    </row>
    <row r="53" spans="1:8" x14ac:dyDescent="0.25">
      <c r="B53" s="179"/>
      <c r="C53" s="179"/>
      <c r="D53" s="179"/>
      <c r="E53" s="179"/>
      <c r="F53" s="179"/>
      <c r="G53" s="179"/>
      <c r="H53" s="179"/>
    </row>
    <row r="54" spans="1:8" x14ac:dyDescent="0.25">
      <c r="B54" s="179"/>
      <c r="C54" s="179"/>
      <c r="D54" s="179"/>
      <c r="E54" s="179"/>
      <c r="F54" s="179"/>
      <c r="G54" s="179"/>
      <c r="H54" s="179"/>
    </row>
    <row r="55" spans="1:8" x14ac:dyDescent="0.25">
      <c r="B55" s="188"/>
      <c r="C55" s="188"/>
      <c r="D55" s="179"/>
      <c r="E55" s="179"/>
      <c r="F55" s="179"/>
      <c r="G55" s="179"/>
      <c r="H55" s="179"/>
    </row>
    <row r="56" spans="1:8" x14ac:dyDescent="0.25">
      <c r="B56" s="189"/>
      <c r="C56" s="189"/>
      <c r="D56" s="179"/>
      <c r="E56" s="179"/>
      <c r="F56" s="179"/>
      <c r="G56" s="179"/>
      <c r="H56" s="179"/>
    </row>
    <row r="57" spans="1:8" x14ac:dyDescent="0.25">
      <c r="B57" s="179"/>
      <c r="C57" s="179"/>
      <c r="D57" s="179"/>
      <c r="E57" s="179"/>
      <c r="F57" s="179"/>
      <c r="G57" s="179"/>
      <c r="H57" s="179"/>
    </row>
    <row r="58" spans="1:8" x14ac:dyDescent="0.25">
      <c r="B58" s="179"/>
      <c r="C58" s="179"/>
      <c r="D58" s="179"/>
      <c r="E58" s="179"/>
      <c r="F58" s="179"/>
      <c r="G58" s="179"/>
      <c r="H58" s="179"/>
    </row>
    <row r="59" spans="1:8" x14ac:dyDescent="0.25">
      <c r="B59" s="179"/>
      <c r="C59" s="179"/>
      <c r="D59" s="179"/>
      <c r="E59" s="179"/>
      <c r="F59" s="179"/>
      <c r="G59" s="179"/>
      <c r="H59" s="179"/>
    </row>
    <row r="60" spans="1:8" x14ac:dyDescent="0.25">
      <c r="B60" s="179"/>
      <c r="C60" s="179"/>
      <c r="D60" s="179"/>
      <c r="E60" s="179"/>
      <c r="F60" s="179"/>
      <c r="G60" s="179"/>
      <c r="H60" s="179"/>
    </row>
    <row r="61" spans="1:8" x14ac:dyDescent="0.25">
      <c r="B61" s="179"/>
      <c r="C61" s="179"/>
      <c r="D61" s="179"/>
      <c r="E61" s="179"/>
      <c r="F61" s="179"/>
      <c r="G61" s="179"/>
      <c r="H61" s="179"/>
    </row>
    <row r="62" spans="1:8" x14ac:dyDescent="0.25">
      <c r="B62" s="179"/>
      <c r="C62" s="179"/>
      <c r="D62" s="179"/>
      <c r="E62" s="179"/>
      <c r="F62" s="179"/>
      <c r="G62" s="179"/>
      <c r="H62" s="179"/>
    </row>
    <row r="63" spans="1:8" x14ac:dyDescent="0.25">
      <c r="B63" s="179"/>
      <c r="C63" s="179"/>
      <c r="D63" s="179"/>
      <c r="E63" s="179"/>
      <c r="F63" s="179"/>
      <c r="G63" s="179"/>
      <c r="H63" s="179"/>
    </row>
    <row r="64" spans="1:8" x14ac:dyDescent="0.25">
      <c r="B64" s="179"/>
      <c r="C64" s="179"/>
      <c r="D64" s="179"/>
      <c r="E64" s="179"/>
      <c r="F64" s="179"/>
      <c r="G64" s="179"/>
      <c r="H64" s="179"/>
    </row>
    <row r="65" spans="2:8" x14ac:dyDescent="0.25">
      <c r="B65" s="179"/>
      <c r="C65" s="179"/>
      <c r="D65" s="179"/>
      <c r="E65" s="179"/>
      <c r="F65" s="179"/>
      <c r="G65" s="179"/>
      <c r="H65" s="179"/>
    </row>
    <row r="66" spans="2:8" x14ac:dyDescent="0.25">
      <c r="B66" s="179"/>
      <c r="C66" s="179"/>
      <c r="D66" s="179"/>
      <c r="E66" s="179"/>
      <c r="F66" s="179"/>
      <c r="G66" s="179"/>
      <c r="H66" s="179"/>
    </row>
    <row r="67" spans="2:8" x14ac:dyDescent="0.25">
      <c r="B67" s="179"/>
      <c r="C67" s="179"/>
      <c r="D67" s="179"/>
      <c r="E67" s="179"/>
      <c r="F67" s="179"/>
      <c r="G67" s="179"/>
      <c r="H67" s="179"/>
    </row>
    <row r="68" spans="2:8" x14ac:dyDescent="0.25">
      <c r="B68" s="179"/>
      <c r="C68" s="179"/>
      <c r="D68" s="179"/>
      <c r="E68" s="179"/>
      <c r="F68" s="179"/>
      <c r="G68" s="179"/>
      <c r="H68" s="179"/>
    </row>
    <row r="69" spans="2:8" x14ac:dyDescent="0.25">
      <c r="D69" s="179"/>
      <c r="E69" s="179"/>
      <c r="F69" s="179"/>
      <c r="G69" s="179"/>
      <c r="H69" s="179"/>
    </row>
    <row r="74" spans="2:8" ht="15" customHeight="1" x14ac:dyDescent="0.25"/>
    <row r="75" spans="2:8" ht="15.75" customHeight="1" x14ac:dyDescent="0.25"/>
    <row r="79" spans="2:8" ht="15" customHeight="1" x14ac:dyDescent="0.25"/>
    <row r="80" spans="2:8" ht="15" customHeight="1" x14ac:dyDescent="0.25"/>
    <row r="81" spans="8:8" ht="15.75" customHeight="1" x14ac:dyDescent="0.25"/>
    <row r="86" spans="8:8" x14ac:dyDescent="0.25">
      <c r="H86" s="179"/>
    </row>
    <row r="87" spans="8:8" x14ac:dyDescent="0.25">
      <c r="H87" s="179"/>
    </row>
    <row r="88" spans="8:8" x14ac:dyDescent="0.25">
      <c r="H88" s="179"/>
    </row>
    <row r="89" spans="8:8" x14ac:dyDescent="0.25">
      <c r="H89" s="179"/>
    </row>
    <row r="90" spans="8:8" x14ac:dyDescent="0.25">
      <c r="H90" s="179"/>
    </row>
    <row r="91" spans="8:8" x14ac:dyDescent="0.25">
      <c r="H91" s="179"/>
    </row>
    <row r="92" spans="8:8" x14ac:dyDescent="0.25">
      <c r="H92" s="179"/>
    </row>
    <row r="93" spans="8:8" x14ac:dyDescent="0.25">
      <c r="H93" s="179"/>
    </row>
    <row r="94" spans="8:8" x14ac:dyDescent="0.25">
      <c r="H94" s="179"/>
    </row>
    <row r="95" spans="8:8" x14ac:dyDescent="0.25">
      <c r="H95" s="179"/>
    </row>
    <row r="96" spans="8:8" x14ac:dyDescent="0.25">
      <c r="H96" s="179"/>
    </row>
    <row r="97" spans="8:8" x14ac:dyDescent="0.25">
      <c r="H97" s="179"/>
    </row>
    <row r="98" spans="8:8" x14ac:dyDescent="0.25">
      <c r="H98" s="190"/>
    </row>
    <row r="99" spans="8:8" x14ac:dyDescent="0.25">
      <c r="H99" s="190"/>
    </row>
    <row r="100" spans="8:8" x14ac:dyDescent="0.25">
      <c r="H100" s="190"/>
    </row>
    <row r="101" spans="8:8" x14ac:dyDescent="0.25">
      <c r="H101" s="190"/>
    </row>
    <row r="102" spans="8:8" x14ac:dyDescent="0.25">
      <c r="H102" s="190"/>
    </row>
    <row r="103" spans="8:8" x14ac:dyDescent="0.25">
      <c r="H103" s="190"/>
    </row>
    <row r="104" spans="8:8" x14ac:dyDescent="0.25">
      <c r="H104" s="190"/>
    </row>
    <row r="105" spans="8:8" x14ac:dyDescent="0.25">
      <c r="H105" s="190"/>
    </row>
    <row r="106" spans="8:8" x14ac:dyDescent="0.25">
      <c r="H106" s="190"/>
    </row>
    <row r="107" spans="8:8" x14ac:dyDescent="0.25">
      <c r="H107" s="190"/>
    </row>
    <row r="108" spans="8:8" x14ac:dyDescent="0.25">
      <c r="H108" s="190"/>
    </row>
    <row r="109" spans="8:8" x14ac:dyDescent="0.25">
      <c r="H109" s="190"/>
    </row>
    <row r="110" spans="8:8" x14ac:dyDescent="0.25">
      <c r="H110" s="190"/>
    </row>
    <row r="111" spans="8:8" x14ac:dyDescent="0.25">
      <c r="H111" s="190"/>
    </row>
    <row r="112" spans="8:8" x14ac:dyDescent="0.25">
      <c r="H112" s="190"/>
    </row>
    <row r="113" spans="8:8" x14ac:dyDescent="0.25">
      <c r="H113" s="190"/>
    </row>
    <row r="114" spans="8:8" x14ac:dyDescent="0.25">
      <c r="H114" s="190"/>
    </row>
    <row r="115" spans="8:8" x14ac:dyDescent="0.25">
      <c r="H115" s="190"/>
    </row>
    <row r="116" spans="8:8" x14ac:dyDescent="0.25">
      <c r="H116" s="190"/>
    </row>
    <row r="117" spans="8:8" x14ac:dyDescent="0.25">
      <c r="H117" s="190"/>
    </row>
    <row r="118" spans="8:8" x14ac:dyDescent="0.25">
      <c r="H118" s="190"/>
    </row>
    <row r="119" spans="8:8" x14ac:dyDescent="0.25">
      <c r="H119" s="190"/>
    </row>
    <row r="120" spans="8:8" x14ac:dyDescent="0.25">
      <c r="H120" s="190"/>
    </row>
    <row r="121" spans="8:8" x14ac:dyDescent="0.25">
      <c r="H121" s="190"/>
    </row>
    <row r="122" spans="8:8" x14ac:dyDescent="0.25">
      <c r="H122" s="190"/>
    </row>
    <row r="123" spans="8:8" x14ac:dyDescent="0.25">
      <c r="H123" s="190"/>
    </row>
    <row r="124" spans="8:8" x14ac:dyDescent="0.25">
      <c r="H124" s="190"/>
    </row>
    <row r="125" spans="8:8" x14ac:dyDescent="0.25">
      <c r="H125" s="190"/>
    </row>
    <row r="126" spans="8:8" x14ac:dyDescent="0.25">
      <c r="H126" s="190"/>
    </row>
    <row r="127" spans="8:8" x14ac:dyDescent="0.25">
      <c r="H127" s="190"/>
    </row>
    <row r="128" spans="8:8" x14ac:dyDescent="0.25">
      <c r="H128" s="190"/>
    </row>
    <row r="129" spans="8:8" x14ac:dyDescent="0.25">
      <c r="H129" s="190"/>
    </row>
    <row r="130" spans="8:8" x14ac:dyDescent="0.25">
      <c r="H130" s="190"/>
    </row>
    <row r="131" spans="8:8" ht="15" customHeight="1" x14ac:dyDescent="0.25">
      <c r="H131" s="190"/>
    </row>
    <row r="132" spans="8:8" ht="15.75" customHeight="1" x14ac:dyDescent="0.25">
      <c r="H132" s="190"/>
    </row>
    <row r="133" spans="8:8" x14ac:dyDescent="0.25">
      <c r="H133" s="190"/>
    </row>
    <row r="134" spans="8:8" x14ac:dyDescent="0.25">
      <c r="H134" s="190"/>
    </row>
    <row r="135" spans="8:8" x14ac:dyDescent="0.25">
      <c r="H135" s="190"/>
    </row>
    <row r="136" spans="8:8" ht="15" customHeight="1" x14ac:dyDescent="0.25">
      <c r="H136" s="190"/>
    </row>
    <row r="137" spans="8:8" ht="15.75" customHeight="1" x14ac:dyDescent="0.25">
      <c r="H137" s="190"/>
    </row>
    <row r="138" spans="8:8" x14ac:dyDescent="0.25">
      <c r="H138" s="190"/>
    </row>
    <row r="139" spans="8:8" x14ac:dyDescent="0.25">
      <c r="H139" s="190"/>
    </row>
    <row r="140" spans="8:8" x14ac:dyDescent="0.25">
      <c r="H140" s="190"/>
    </row>
    <row r="141" spans="8:8" x14ac:dyDescent="0.25">
      <c r="H141" s="190"/>
    </row>
    <row r="142" spans="8:8" x14ac:dyDescent="0.25">
      <c r="H142" s="190"/>
    </row>
    <row r="143" spans="8:8" x14ac:dyDescent="0.25">
      <c r="H143" s="190"/>
    </row>
    <row r="144" spans="8:8" x14ac:dyDescent="0.25">
      <c r="H144" s="190"/>
    </row>
    <row r="145" spans="8:8" x14ac:dyDescent="0.25">
      <c r="H145" s="179"/>
    </row>
    <row r="146" spans="8:8" x14ac:dyDescent="0.25">
      <c r="H146" s="179"/>
    </row>
    <row r="147" spans="8:8" x14ac:dyDescent="0.25">
      <c r="H147" s="179"/>
    </row>
    <row r="148" spans="8:8" x14ac:dyDescent="0.25">
      <c r="H148" s="179"/>
    </row>
    <row r="149" spans="8:8" x14ac:dyDescent="0.25">
      <c r="H149" s="179"/>
    </row>
  </sheetData>
  <mergeCells count="2">
    <mergeCell ref="A1:E1"/>
    <mergeCell ref="A3:E3"/>
  </mergeCells>
  <pageMargins left="0.7" right="0.7" top="0.75" bottom="0.75" header="0.3" footer="0.3"/>
  <pageSetup paperSize="9" orientation="portrait" horizontalDpi="300" verticalDpi="30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2"/>
  <sheetViews>
    <sheetView showGridLines="0" workbookViewId="0">
      <selection activeCell="B8" sqref="B8"/>
    </sheetView>
  </sheetViews>
  <sheetFormatPr defaultColWidth="8.7109375" defaultRowHeight="12.75" x14ac:dyDescent="0.2"/>
  <cols>
    <col min="1" max="1" width="3" style="191" bestFit="1" customWidth="1"/>
    <col min="2" max="2" width="33.28515625" style="191" bestFit="1" customWidth="1"/>
    <col min="3" max="3" width="11.28515625" style="191" bestFit="1" customWidth="1"/>
    <col min="4" max="4" width="15.28515625" style="191" customWidth="1"/>
    <col min="5" max="5" width="14" style="191" customWidth="1"/>
    <col min="6" max="6" width="12.28515625" style="191" customWidth="1"/>
    <col min="7" max="7" width="17.42578125" style="191" customWidth="1"/>
    <col min="8" max="8" width="10.42578125" style="191" bestFit="1" customWidth="1"/>
    <col min="9" max="9" width="12" style="191" customWidth="1"/>
    <col min="10" max="10" width="8.7109375" style="191"/>
    <col min="11" max="11" width="12.7109375" style="191" customWidth="1"/>
    <col min="12" max="12" width="12.42578125" style="191" customWidth="1"/>
    <col min="13" max="13" width="14.28515625" style="191" customWidth="1"/>
    <col min="14" max="14" width="14.42578125" style="191" customWidth="1"/>
    <col min="15" max="15" width="11.7109375" style="191" bestFit="1" customWidth="1"/>
    <col min="16" max="16384" width="8.7109375" style="191"/>
  </cols>
  <sheetData>
    <row r="1" spans="1:15" ht="15" x14ac:dyDescent="0.2">
      <c r="A1" s="658" t="s">
        <v>1108</v>
      </c>
      <c r="B1" s="658"/>
      <c r="C1" s="658"/>
      <c r="D1" s="658"/>
      <c r="E1" s="658"/>
      <c r="F1" s="658"/>
      <c r="G1" s="658"/>
      <c r="H1" s="658"/>
      <c r="I1" s="658"/>
      <c r="J1" s="658"/>
      <c r="K1" s="658"/>
      <c r="L1" s="658"/>
      <c r="M1" s="658"/>
      <c r="N1" s="658"/>
      <c r="O1" s="658"/>
    </row>
    <row r="2" spans="1:15" ht="15" x14ac:dyDescent="0.2">
      <c r="A2" s="192"/>
      <c r="B2" s="192"/>
      <c r="C2" s="192"/>
      <c r="D2" s="192"/>
      <c r="E2" s="192"/>
      <c r="F2" s="192"/>
      <c r="G2" s="193"/>
      <c r="H2" s="192"/>
      <c r="I2" s="192"/>
      <c r="J2" s="192"/>
      <c r="K2" s="192"/>
      <c r="L2" s="192"/>
      <c r="M2" s="192"/>
      <c r="N2" s="192"/>
      <c r="O2" s="192"/>
    </row>
    <row r="3" spans="1:15" x14ac:dyDescent="0.2">
      <c r="A3" s="659">
        <f>'[1]ОСНОВНИ ПОДАТОЦИ ЗА ДРУШТВОТО'!B1</f>
        <v>0</v>
      </c>
      <c r="B3" s="659"/>
      <c r="C3" s="659"/>
      <c r="D3" s="659"/>
      <c r="E3" s="659"/>
      <c r="F3" s="659"/>
      <c r="G3" s="659"/>
      <c r="H3" s="659"/>
      <c r="I3" s="659"/>
      <c r="J3" s="659"/>
      <c r="K3" s="659"/>
      <c r="L3" s="659"/>
      <c r="M3" s="659"/>
      <c r="N3" s="659"/>
      <c r="O3" s="659"/>
    </row>
    <row r="4" spans="1:15" x14ac:dyDescent="0.2">
      <c r="A4" s="193"/>
      <c r="B4" s="193"/>
      <c r="C4" s="193"/>
      <c r="D4" s="193"/>
      <c r="E4" s="193"/>
      <c r="F4" s="193"/>
      <c r="H4" s="193"/>
      <c r="I4" s="193"/>
      <c r="J4" s="193"/>
      <c r="K4" s="193"/>
      <c r="L4" s="193"/>
      <c r="M4" s="193"/>
      <c r="N4" s="193"/>
      <c r="O4" s="193"/>
    </row>
    <row r="5" spans="1:15" x14ac:dyDescent="0.2">
      <c r="A5" s="194"/>
      <c r="B5" s="194"/>
      <c r="C5" s="194"/>
      <c r="D5" s="194"/>
      <c r="E5" s="194"/>
      <c r="F5" s="194"/>
      <c r="G5" s="194"/>
      <c r="H5" s="194"/>
      <c r="I5" s="194"/>
      <c r="J5" s="194"/>
      <c r="K5" s="194"/>
      <c r="L5" s="194"/>
      <c r="M5" s="194"/>
      <c r="N5" s="194"/>
      <c r="O5" s="194"/>
    </row>
    <row r="6" spans="1:15" x14ac:dyDescent="0.2">
      <c r="A6" s="660"/>
      <c r="B6" s="660"/>
      <c r="C6" s="660"/>
      <c r="D6" s="660"/>
      <c r="E6" s="660"/>
      <c r="F6" s="660"/>
      <c r="G6" s="660"/>
      <c r="H6" s="660"/>
      <c r="I6" s="660"/>
      <c r="J6" s="660"/>
      <c r="K6" s="660"/>
      <c r="L6" s="660"/>
      <c r="M6" s="660"/>
      <c r="N6" s="660"/>
      <c r="O6" s="660"/>
    </row>
    <row r="7" spans="1:15" s="195" customFormat="1" ht="51" x14ac:dyDescent="0.25">
      <c r="A7" s="324"/>
      <c r="B7" s="324" t="s">
        <v>1109</v>
      </c>
      <c r="C7" s="325" t="s">
        <v>1110</v>
      </c>
      <c r="D7" s="325" t="s">
        <v>946</v>
      </c>
      <c r="E7" s="325" t="s">
        <v>1111</v>
      </c>
      <c r="F7" s="325" t="s">
        <v>1112</v>
      </c>
      <c r="G7" s="325" t="s">
        <v>1113</v>
      </c>
      <c r="H7" s="325" t="s">
        <v>605</v>
      </c>
      <c r="I7" s="325" t="s">
        <v>606</v>
      </c>
      <c r="J7" s="325" t="s">
        <v>607</v>
      </c>
      <c r="K7" s="325" t="s">
        <v>1114</v>
      </c>
      <c r="L7" s="325" t="s">
        <v>1115</v>
      </c>
      <c r="M7" s="325" t="s">
        <v>1116</v>
      </c>
      <c r="N7" s="325" t="s">
        <v>614</v>
      </c>
      <c r="O7" s="325" t="s">
        <v>1117</v>
      </c>
    </row>
    <row r="8" spans="1:15" x14ac:dyDescent="0.2">
      <c r="A8" s="196">
        <v>1</v>
      </c>
      <c r="B8" s="196" t="s">
        <v>1945</v>
      </c>
      <c r="C8" s="197">
        <f>БС!F116</f>
        <v>0</v>
      </c>
      <c r="D8" s="198">
        <f>'КОНТЕН ПЛАН'!G8</f>
        <v>0</v>
      </c>
      <c r="E8" s="197">
        <f>БС!F118+БС!F119</f>
        <v>0</v>
      </c>
      <c r="F8" s="197">
        <f>БС!F117</f>
        <v>0</v>
      </c>
      <c r="G8" s="197">
        <f>БС!F120</f>
        <v>0</v>
      </c>
      <c r="H8" s="197">
        <f>БС!F122</f>
        <v>0</v>
      </c>
      <c r="I8" s="197">
        <f>БС!F123</f>
        <v>0</v>
      </c>
      <c r="J8" s="197">
        <f>БС!F124</f>
        <v>0</v>
      </c>
      <c r="K8" s="197">
        <f>БС!F125</f>
        <v>0</v>
      </c>
      <c r="L8" s="197">
        <f>БС!E126*-1</f>
        <v>0</v>
      </c>
      <c r="M8" s="197">
        <f>БС!F127</f>
        <v>0</v>
      </c>
      <c r="N8" s="197">
        <f>БС!F128*-1</f>
        <v>0</v>
      </c>
      <c r="O8" s="197">
        <f>SUM(C8:N8)</f>
        <v>0</v>
      </c>
    </row>
    <row r="9" spans="1:15" x14ac:dyDescent="0.2">
      <c r="A9" s="326">
        <v>2</v>
      </c>
      <c r="B9" s="326" t="s">
        <v>1118</v>
      </c>
      <c r="C9" s="327"/>
      <c r="D9" s="327"/>
      <c r="E9" s="327"/>
      <c r="F9" s="327"/>
      <c r="G9" s="327"/>
      <c r="H9" s="327"/>
      <c r="I9" s="327"/>
      <c r="J9" s="327"/>
      <c r="K9" s="327"/>
      <c r="L9" s="327"/>
      <c r="M9" s="327"/>
      <c r="N9" s="327"/>
      <c r="O9" s="327">
        <f>SUM(C9:N9)</f>
        <v>0</v>
      </c>
    </row>
    <row r="10" spans="1:15" x14ac:dyDescent="0.2">
      <c r="A10" s="196">
        <v>3</v>
      </c>
      <c r="B10" s="196" t="s">
        <v>1037</v>
      </c>
      <c r="C10" s="197"/>
      <c r="D10" s="197"/>
      <c r="E10" s="197"/>
      <c r="F10" s="197"/>
      <c r="G10" s="197"/>
      <c r="H10" s="197"/>
      <c r="I10" s="197"/>
      <c r="J10" s="197"/>
      <c r="K10" s="197"/>
      <c r="L10" s="197"/>
      <c r="M10" s="197"/>
      <c r="N10" s="197"/>
      <c r="O10" s="197">
        <f>SUM(C10:N10)</f>
        <v>0</v>
      </c>
    </row>
    <row r="11" spans="1:15" x14ac:dyDescent="0.2">
      <c r="A11" s="326">
        <v>4</v>
      </c>
      <c r="B11" s="326" t="s">
        <v>1119</v>
      </c>
      <c r="C11" s="327"/>
      <c r="D11" s="327"/>
      <c r="E11" s="327"/>
      <c r="F11" s="327"/>
      <c r="G11" s="327"/>
      <c r="H11" s="327"/>
      <c r="I11" s="327"/>
      <c r="J11" s="327"/>
      <c r="K11" s="327"/>
      <c r="L11" s="327"/>
      <c r="M11" s="327"/>
      <c r="N11" s="327"/>
      <c r="O11" s="327">
        <f>SUM(C11:N11)</f>
        <v>0</v>
      </c>
    </row>
    <row r="12" spans="1:15" x14ac:dyDescent="0.2">
      <c r="A12" s="196">
        <v>5</v>
      </c>
      <c r="B12" s="196" t="s">
        <v>1120</v>
      </c>
      <c r="C12" s="197"/>
      <c r="D12" s="197"/>
      <c r="E12" s="197"/>
      <c r="F12" s="197"/>
      <c r="G12" s="197"/>
      <c r="H12" s="197"/>
      <c r="I12" s="197"/>
      <c r="J12" s="197"/>
      <c r="K12" s="197">
        <f>M8</f>
        <v>0</v>
      </c>
      <c r="L12" s="197"/>
      <c r="M12" s="197">
        <f>M8*(-1)</f>
        <v>0</v>
      </c>
      <c r="N12" s="197"/>
      <c r="O12" s="197">
        <f t="shared" ref="O12:O19" si="0">SUM(C12:N12)</f>
        <v>0</v>
      </c>
    </row>
    <row r="13" spans="1:15" x14ac:dyDescent="0.2">
      <c r="A13" s="326">
        <v>6</v>
      </c>
      <c r="B13" s="326" t="s">
        <v>1121</v>
      </c>
      <c r="C13" s="327"/>
      <c r="D13" s="327">
        <f>'КОНТЕН ПЛАН'!D558-'КОНТЕН ПЛАН'!G8</f>
        <v>0</v>
      </c>
      <c r="E13" s="327"/>
      <c r="F13" s="327"/>
      <c r="G13" s="327"/>
      <c r="H13" s="327"/>
      <c r="I13" s="327"/>
      <c r="J13" s="327"/>
      <c r="K13" s="327"/>
      <c r="L13" s="327"/>
      <c r="M13" s="327"/>
      <c r="N13" s="327"/>
      <c r="O13" s="327">
        <f t="shared" si="0"/>
        <v>0</v>
      </c>
    </row>
    <row r="14" spans="1:15" x14ac:dyDescent="0.2">
      <c r="A14" s="196">
        <v>7</v>
      </c>
      <c r="B14" s="196" t="s">
        <v>1116</v>
      </c>
      <c r="C14" s="197"/>
      <c r="D14" s="197"/>
      <c r="E14" s="197"/>
      <c r="F14" s="197"/>
      <c r="G14" s="197"/>
      <c r="H14" s="197"/>
      <c r="I14" s="197"/>
      <c r="J14" s="197"/>
      <c r="K14" s="197"/>
      <c r="L14" s="197"/>
      <c r="M14" s="197">
        <f>БУ!E98</f>
        <v>0</v>
      </c>
      <c r="N14" s="197"/>
      <c r="O14" s="197">
        <f t="shared" si="0"/>
        <v>0</v>
      </c>
    </row>
    <row r="15" spans="1:15" x14ac:dyDescent="0.2">
      <c r="A15" s="326">
        <v>8</v>
      </c>
      <c r="B15" s="326" t="s">
        <v>614</v>
      </c>
      <c r="C15" s="327"/>
      <c r="D15" s="327"/>
      <c r="E15" s="327"/>
      <c r="F15" s="327"/>
      <c r="G15" s="327"/>
      <c r="H15" s="327"/>
      <c r="I15" s="327"/>
      <c r="J15" s="327"/>
      <c r="K15" s="327"/>
      <c r="L15" s="327"/>
      <c r="M15" s="327"/>
      <c r="N15" s="327">
        <f>БУ!E99*(-1)</f>
        <v>0</v>
      </c>
      <c r="O15" s="327">
        <f t="shared" si="0"/>
        <v>0</v>
      </c>
    </row>
    <row r="16" spans="1:15" x14ac:dyDescent="0.2">
      <c r="A16" s="196">
        <v>9</v>
      </c>
      <c r="B16" s="196" t="s">
        <v>1122</v>
      </c>
      <c r="C16" s="186"/>
      <c r="D16" s="186"/>
      <c r="E16" s="186"/>
      <c r="F16" s="186"/>
      <c r="G16" s="186"/>
      <c r="H16" s="186"/>
      <c r="I16" s="186"/>
      <c r="J16" s="186"/>
      <c r="K16" s="186"/>
      <c r="L16" s="186"/>
      <c r="M16" s="186"/>
      <c r="N16" s="186"/>
      <c r="O16" s="186">
        <f t="shared" si="0"/>
        <v>0</v>
      </c>
    </row>
    <row r="17" spans="1:17" x14ac:dyDescent="0.2">
      <c r="A17" s="326">
        <v>10</v>
      </c>
      <c r="B17" s="326" t="s">
        <v>1123</v>
      </c>
      <c r="C17" s="327"/>
      <c r="D17" s="327"/>
      <c r="E17" s="327"/>
      <c r="F17" s="327"/>
      <c r="G17" s="327"/>
      <c r="H17" s="327"/>
      <c r="I17" s="327"/>
      <c r="J17" s="327"/>
      <c r="K17" s="327"/>
      <c r="L17" s="327"/>
      <c r="M17" s="327"/>
      <c r="N17" s="327"/>
      <c r="O17" s="327">
        <f t="shared" si="0"/>
        <v>0</v>
      </c>
    </row>
    <row r="18" spans="1:17" x14ac:dyDescent="0.2">
      <c r="A18" s="196">
        <v>11</v>
      </c>
      <c r="B18" s="196" t="s">
        <v>1124</v>
      </c>
      <c r="C18" s="186"/>
      <c r="D18" s="186"/>
      <c r="E18" s="186"/>
      <c r="F18" s="186"/>
      <c r="G18" s="186"/>
      <c r="H18" s="186"/>
      <c r="I18" s="186"/>
      <c r="J18" s="186"/>
      <c r="K18" s="186"/>
      <c r="L18" s="186"/>
      <c r="M18" s="186"/>
      <c r="N18" s="199"/>
      <c r="O18" s="199">
        <f t="shared" si="0"/>
        <v>0</v>
      </c>
    </row>
    <row r="19" spans="1:17" x14ac:dyDescent="0.2">
      <c r="A19" s="326">
        <v>12</v>
      </c>
      <c r="B19" s="326" t="s">
        <v>1125</v>
      </c>
      <c r="C19" s="327"/>
      <c r="D19" s="327"/>
      <c r="E19" s="327"/>
      <c r="F19" s="327"/>
      <c r="G19" s="327"/>
      <c r="H19" s="327"/>
      <c r="I19" s="327"/>
      <c r="J19" s="327"/>
      <c r="K19" s="263"/>
      <c r="L19" s="327"/>
      <c r="M19" s="327"/>
      <c r="N19" s="327"/>
      <c r="O19" s="327">
        <f t="shared" si="0"/>
        <v>0</v>
      </c>
    </row>
    <row r="20" spans="1:17" x14ac:dyDescent="0.2">
      <c r="A20" s="200">
        <v>13</v>
      </c>
      <c r="B20" s="196" t="s">
        <v>1969</v>
      </c>
      <c r="C20" s="186">
        <f>SUM(C8:C19)</f>
        <v>0</v>
      </c>
      <c r="D20" s="186">
        <f t="shared" ref="D20:O20" si="1">SUM(D8:D19)</f>
        <v>0</v>
      </c>
      <c r="E20" s="186">
        <f t="shared" si="1"/>
        <v>0</v>
      </c>
      <c r="F20" s="186">
        <f t="shared" si="1"/>
        <v>0</v>
      </c>
      <c r="G20" s="186">
        <f t="shared" si="1"/>
        <v>0</v>
      </c>
      <c r="H20" s="186">
        <f t="shared" si="1"/>
        <v>0</v>
      </c>
      <c r="I20" s="186">
        <f t="shared" si="1"/>
        <v>0</v>
      </c>
      <c r="J20" s="186">
        <f t="shared" si="1"/>
        <v>0</v>
      </c>
      <c r="K20" s="186">
        <f t="shared" si="1"/>
        <v>0</v>
      </c>
      <c r="L20" s="186">
        <f t="shared" si="1"/>
        <v>0</v>
      </c>
      <c r="M20" s="186">
        <f t="shared" si="1"/>
        <v>0</v>
      </c>
      <c r="N20" s="186">
        <f t="shared" si="1"/>
        <v>0</v>
      </c>
      <c r="O20" s="186">
        <f t="shared" si="1"/>
        <v>0</v>
      </c>
      <c r="Q20" s="201"/>
    </row>
    <row r="21" spans="1:17" x14ac:dyDescent="0.2">
      <c r="Q21" s="201"/>
    </row>
    <row r="22" spans="1:17" x14ac:dyDescent="0.2">
      <c r="A22" s="202"/>
    </row>
  </sheetData>
  <mergeCells count="3">
    <mergeCell ref="A1:O1"/>
    <mergeCell ref="A3:O3"/>
    <mergeCell ref="A6:O6"/>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0:O119"/>
  <sheetViews>
    <sheetView showGridLines="0" workbookViewId="0">
      <selection activeCell="K19" sqref="K19:M19"/>
    </sheetView>
  </sheetViews>
  <sheetFormatPr defaultColWidth="9.28515625" defaultRowHeight="15" x14ac:dyDescent="0.25"/>
  <cols>
    <col min="1" max="16384" width="9.28515625" style="1"/>
  </cols>
  <sheetData>
    <row r="10" spans="2:15" x14ac:dyDescent="0.25">
      <c r="B10" s="1" t="s">
        <v>1126</v>
      </c>
      <c r="D10" s="694"/>
      <c r="E10" s="1" t="s">
        <v>1127</v>
      </c>
      <c r="G10" s="696"/>
      <c r="H10" s="1" t="s">
        <v>1128</v>
      </c>
      <c r="I10" s="694"/>
      <c r="J10" s="1" t="s">
        <v>1129</v>
      </c>
    </row>
    <row r="11" spans="2:15" x14ac:dyDescent="0.25">
      <c r="B11" s="1" t="s">
        <v>1130</v>
      </c>
      <c r="D11" s="695"/>
      <c r="E11" s="1" t="s">
        <v>1131</v>
      </c>
      <c r="G11" s="697"/>
      <c r="I11" s="695"/>
      <c r="J11" s="1" t="s">
        <v>1132</v>
      </c>
    </row>
    <row r="13" spans="2:15" x14ac:dyDescent="0.25">
      <c r="B13" s="1" t="s">
        <v>1133</v>
      </c>
      <c r="D13" s="698">
        <f>'[2]ОСНОВНИ ПОДАТОЦИ ЗА ДРУШТВОТО'!B4</f>
        <v>0</v>
      </c>
      <c r="E13" s="699"/>
      <c r="F13" s="700"/>
      <c r="G13" s="203"/>
      <c r="H13" s="203"/>
      <c r="I13" s="203"/>
      <c r="J13" s="204" t="s">
        <v>1134</v>
      </c>
      <c r="K13" s="704"/>
      <c r="L13" s="699"/>
      <c r="M13" s="700"/>
      <c r="N13" s="203"/>
      <c r="O13" s="203"/>
    </row>
    <row r="14" spans="2:15" x14ac:dyDescent="0.25">
      <c r="B14" s="1" t="s">
        <v>1135</v>
      </c>
      <c r="D14" s="701"/>
      <c r="E14" s="702"/>
      <c r="F14" s="703"/>
      <c r="G14" s="203"/>
      <c r="H14" s="203"/>
      <c r="I14" s="203"/>
      <c r="J14" s="204" t="s">
        <v>1136</v>
      </c>
      <c r="K14" s="705"/>
      <c r="L14" s="706"/>
      <c r="M14" s="707"/>
      <c r="N14" s="14"/>
      <c r="O14" s="14"/>
    </row>
    <row r="15" spans="2:15" x14ac:dyDescent="0.25">
      <c r="J15" s="204" t="s">
        <v>1137</v>
      </c>
      <c r="K15" s="701"/>
      <c r="L15" s="702"/>
      <c r="M15" s="703"/>
      <c r="N15" s="14"/>
      <c r="O15" s="14"/>
    </row>
    <row r="16" spans="2:15" x14ac:dyDescent="0.25">
      <c r="B16" s="1" t="s">
        <v>1138</v>
      </c>
      <c r="D16" s="704">
        <f>'[2]ОСНОВНИ ПОДАТОЦИ ЗА ДРУШТВОТО'!B1</f>
        <v>0</v>
      </c>
      <c r="E16" s="699"/>
      <c r="F16" s="699"/>
      <c r="G16" s="700"/>
      <c r="K16" s="14"/>
      <c r="L16" s="14"/>
      <c r="M16" s="14"/>
      <c r="N16" s="14"/>
      <c r="O16" s="14"/>
    </row>
    <row r="17" spans="1:15" x14ac:dyDescent="0.25">
      <c r="B17" s="1" t="s">
        <v>1139</v>
      </c>
      <c r="D17" s="705"/>
      <c r="E17" s="706"/>
      <c r="F17" s="706"/>
      <c r="G17" s="707"/>
      <c r="K17" s="1" t="s">
        <v>1140</v>
      </c>
      <c r="L17" s="14"/>
      <c r="M17" s="14"/>
      <c r="N17" s="14"/>
      <c r="O17" s="14"/>
    </row>
    <row r="18" spans="1:15" x14ac:dyDescent="0.25">
      <c r="B18" s="1" t="s">
        <v>1141</v>
      </c>
      <c r="D18" s="705"/>
      <c r="E18" s="706"/>
      <c r="F18" s="706"/>
      <c r="G18" s="707"/>
      <c r="J18" s="14" t="s">
        <v>1142</v>
      </c>
      <c r="K18" s="708">
        <v>45658</v>
      </c>
      <c r="L18" s="692"/>
      <c r="M18" s="693"/>
      <c r="N18" s="205"/>
      <c r="O18" s="205"/>
    </row>
    <row r="19" spans="1:15" x14ac:dyDescent="0.25">
      <c r="D19" s="701"/>
      <c r="E19" s="702"/>
      <c r="F19" s="702"/>
      <c r="G19" s="703"/>
      <c r="J19" s="14" t="s">
        <v>1143</v>
      </c>
      <c r="K19" s="708">
        <v>46022</v>
      </c>
      <c r="L19" s="692"/>
      <c r="M19" s="693"/>
      <c r="N19" s="205"/>
      <c r="O19" s="205"/>
    </row>
    <row r="20" spans="1:15" x14ac:dyDescent="0.25">
      <c r="J20" s="1" t="s">
        <v>1144</v>
      </c>
      <c r="K20" s="205"/>
      <c r="L20" s="205"/>
      <c r="M20" s="205"/>
      <c r="N20" s="205"/>
      <c r="O20" s="205"/>
    </row>
    <row r="21" spans="1:15" x14ac:dyDescent="0.25">
      <c r="J21" s="206" t="s">
        <v>1145</v>
      </c>
      <c r="K21" s="691"/>
      <c r="L21" s="692"/>
      <c r="M21" s="693"/>
      <c r="N21" s="205"/>
      <c r="O21" s="205"/>
    </row>
    <row r="22" spans="1:15" x14ac:dyDescent="0.25">
      <c r="B22" s="1" t="s">
        <v>4</v>
      </c>
      <c r="C22" s="661"/>
      <c r="D22" s="663"/>
      <c r="K22" s="205"/>
      <c r="L22" s="205"/>
      <c r="M22" s="205"/>
      <c r="N22" s="205"/>
      <c r="O22" s="205"/>
    </row>
    <row r="23" spans="1:15" x14ac:dyDescent="0.25">
      <c r="J23" s="1" t="s">
        <v>1146</v>
      </c>
      <c r="K23" s="205"/>
      <c r="L23" s="205"/>
      <c r="M23" s="205"/>
      <c r="N23" s="205"/>
      <c r="O23" s="205"/>
    </row>
    <row r="24" spans="1:15" x14ac:dyDescent="0.25">
      <c r="B24" s="1" t="s">
        <v>1147</v>
      </c>
      <c r="C24" s="661"/>
      <c r="D24" s="663"/>
      <c r="J24" s="1" t="s">
        <v>1148</v>
      </c>
      <c r="K24" s="207"/>
      <c r="L24" s="208" t="s">
        <v>1149</v>
      </c>
      <c r="M24" s="209"/>
      <c r="N24" s="205"/>
      <c r="O24" s="205"/>
    </row>
    <row r="27" spans="1:15" ht="19.5" x14ac:dyDescent="0.3">
      <c r="B27" s="210" t="s">
        <v>1150</v>
      </c>
    </row>
    <row r="28" spans="1:15" ht="19.5" x14ac:dyDescent="0.3">
      <c r="A28" s="211"/>
      <c r="B28" s="212"/>
      <c r="C28" s="213"/>
      <c r="D28" s="213"/>
      <c r="E28" s="213"/>
      <c r="F28" s="213"/>
      <c r="G28" s="213"/>
      <c r="H28" s="213"/>
      <c r="I28" s="213"/>
      <c r="J28" s="213"/>
      <c r="K28" s="213"/>
      <c r="L28" s="214" t="s">
        <v>1151</v>
      </c>
      <c r="M28" s="213"/>
      <c r="N28" s="213"/>
      <c r="O28" s="215"/>
    </row>
    <row r="29" spans="1:15" ht="17.25" x14ac:dyDescent="0.3">
      <c r="A29" s="216" t="s">
        <v>1152</v>
      </c>
      <c r="B29" s="683" t="s">
        <v>1153</v>
      </c>
      <c r="C29" s="683"/>
      <c r="D29" s="683"/>
      <c r="E29" s="683"/>
      <c r="F29" s="683"/>
      <c r="G29" s="683"/>
      <c r="H29" s="683"/>
      <c r="I29" s="683"/>
      <c r="J29" s="683"/>
      <c r="K29" s="217" t="s">
        <v>94</v>
      </c>
      <c r="L29" s="218"/>
      <c r="M29" s="681"/>
      <c r="N29" s="682"/>
      <c r="O29" s="219"/>
    </row>
    <row r="30" spans="1:15" ht="41.65" customHeight="1" x14ac:dyDescent="0.3">
      <c r="A30" s="216" t="s">
        <v>1154</v>
      </c>
      <c r="B30" s="690" t="s">
        <v>1155</v>
      </c>
      <c r="C30" s="690"/>
      <c r="D30" s="690"/>
      <c r="E30" s="690"/>
      <c r="F30" s="690"/>
      <c r="G30" s="690"/>
      <c r="H30" s="690"/>
      <c r="I30" s="690"/>
      <c r="J30" s="690"/>
      <c r="K30" s="690"/>
      <c r="L30" s="220" t="s">
        <v>103</v>
      </c>
      <c r="M30" s="681">
        <f>SUM(M31:N61)</f>
        <v>0</v>
      </c>
      <c r="N30" s="682"/>
      <c r="O30" s="219"/>
    </row>
    <row r="31" spans="1:15" ht="50.65" customHeight="1" x14ac:dyDescent="0.3">
      <c r="A31" s="216">
        <v>1</v>
      </c>
      <c r="B31" s="669" t="s">
        <v>1156</v>
      </c>
      <c r="C31" s="669"/>
      <c r="D31" s="669"/>
      <c r="E31" s="669"/>
      <c r="F31" s="669"/>
      <c r="G31" s="669"/>
      <c r="H31" s="669"/>
      <c r="I31" s="669"/>
      <c r="J31" s="669"/>
      <c r="K31" s="669"/>
      <c r="L31" s="220" t="s">
        <v>124</v>
      </c>
      <c r="M31" s="684"/>
      <c r="N31" s="684"/>
      <c r="O31" s="219"/>
    </row>
    <row r="32" spans="1:15" ht="32.1" customHeight="1" x14ac:dyDescent="0.3">
      <c r="A32" s="216">
        <v>2</v>
      </c>
      <c r="B32" s="673" t="s">
        <v>1157</v>
      </c>
      <c r="C32" s="673"/>
      <c r="D32" s="673"/>
      <c r="E32" s="673"/>
      <c r="F32" s="673"/>
      <c r="G32" s="673"/>
      <c r="H32" s="673"/>
      <c r="I32" s="673"/>
      <c r="J32" s="673"/>
      <c r="K32" s="673"/>
      <c r="L32" s="220" t="s">
        <v>142</v>
      </c>
      <c r="M32" s="680"/>
      <c r="N32" s="680"/>
      <c r="O32" s="219"/>
    </row>
    <row r="33" spans="1:15" ht="17.25" x14ac:dyDescent="0.3">
      <c r="A33" s="216">
        <v>3</v>
      </c>
      <c r="B33" s="673" t="s">
        <v>1158</v>
      </c>
      <c r="C33" s="673"/>
      <c r="D33" s="673"/>
      <c r="E33" s="673"/>
      <c r="F33" s="673"/>
      <c r="G33" s="673"/>
      <c r="H33" s="673"/>
      <c r="I33" s="673"/>
      <c r="J33" s="673"/>
      <c r="K33" s="673"/>
      <c r="L33" s="220" t="s">
        <v>145</v>
      </c>
      <c r="M33" s="680"/>
      <c r="N33" s="680"/>
      <c r="O33" s="219"/>
    </row>
    <row r="34" spans="1:15" ht="17.25" x14ac:dyDescent="0.3">
      <c r="A34" s="216">
        <v>4</v>
      </c>
      <c r="B34" s="673" t="s">
        <v>1159</v>
      </c>
      <c r="C34" s="673"/>
      <c r="D34" s="673"/>
      <c r="E34" s="673"/>
      <c r="F34" s="673"/>
      <c r="G34" s="673"/>
      <c r="H34" s="673"/>
      <c r="I34" s="673"/>
      <c r="J34" s="673"/>
      <c r="K34" s="673"/>
      <c r="L34" s="220" t="s">
        <v>1160</v>
      </c>
      <c r="M34" s="680"/>
      <c r="N34" s="680"/>
      <c r="O34" s="219"/>
    </row>
    <row r="35" spans="1:15" ht="38.65" customHeight="1" x14ac:dyDescent="0.3">
      <c r="A35" s="216">
        <v>5</v>
      </c>
      <c r="B35" s="673" t="s">
        <v>1161</v>
      </c>
      <c r="C35" s="673"/>
      <c r="D35" s="673"/>
      <c r="E35" s="673"/>
      <c r="F35" s="673"/>
      <c r="G35" s="673"/>
      <c r="H35" s="673"/>
      <c r="I35" s="673"/>
      <c r="J35" s="673"/>
      <c r="K35" s="673"/>
      <c r="L35" s="220" t="s">
        <v>1162</v>
      </c>
      <c r="M35" s="680"/>
      <c r="N35" s="680"/>
      <c r="O35" s="219"/>
    </row>
    <row r="36" spans="1:15" ht="33.6" customHeight="1" x14ac:dyDescent="0.3">
      <c r="A36" s="216">
        <v>6</v>
      </c>
      <c r="B36" s="673" t="s">
        <v>1163</v>
      </c>
      <c r="C36" s="673"/>
      <c r="D36" s="673"/>
      <c r="E36" s="673"/>
      <c r="F36" s="673"/>
      <c r="G36" s="673"/>
      <c r="H36" s="673"/>
      <c r="I36" s="673"/>
      <c r="J36" s="673"/>
      <c r="K36" s="673"/>
      <c r="L36" s="220" t="s">
        <v>1164</v>
      </c>
      <c r="M36" s="680"/>
      <c r="N36" s="680"/>
      <c r="O36" s="219"/>
    </row>
    <row r="37" spans="1:15" ht="33.6" customHeight="1" x14ac:dyDescent="0.3">
      <c r="A37" s="216">
        <v>7</v>
      </c>
      <c r="B37" s="673" t="s">
        <v>1165</v>
      </c>
      <c r="C37" s="673"/>
      <c r="D37" s="673"/>
      <c r="E37" s="673"/>
      <c r="F37" s="673"/>
      <c r="G37" s="673"/>
      <c r="H37" s="673"/>
      <c r="I37" s="673"/>
      <c r="J37" s="673"/>
      <c r="K37" s="673"/>
      <c r="L37" s="220" t="s">
        <v>1166</v>
      </c>
      <c r="M37" s="680"/>
      <c r="N37" s="680"/>
      <c r="O37" s="219"/>
    </row>
    <row r="38" spans="1:15" ht="35.65" customHeight="1" x14ac:dyDescent="0.3">
      <c r="A38" s="216">
        <v>8</v>
      </c>
      <c r="B38" s="673" t="s">
        <v>1167</v>
      </c>
      <c r="C38" s="673"/>
      <c r="D38" s="673"/>
      <c r="E38" s="673"/>
      <c r="F38" s="673"/>
      <c r="G38" s="673"/>
      <c r="H38" s="673"/>
      <c r="I38" s="673"/>
      <c r="J38" s="673"/>
      <c r="K38" s="673"/>
      <c r="L38" s="220" t="s">
        <v>157</v>
      </c>
      <c r="M38" s="680"/>
      <c r="N38" s="680"/>
      <c r="O38" s="219"/>
    </row>
    <row r="39" spans="1:15" ht="38.1" customHeight="1" x14ac:dyDescent="0.3">
      <c r="A39" s="216">
        <v>9</v>
      </c>
      <c r="B39" s="673" t="s">
        <v>1168</v>
      </c>
      <c r="C39" s="673"/>
      <c r="D39" s="673"/>
      <c r="E39" s="673"/>
      <c r="F39" s="673"/>
      <c r="G39" s="673"/>
      <c r="H39" s="673"/>
      <c r="I39" s="673"/>
      <c r="J39" s="673"/>
      <c r="K39" s="673"/>
      <c r="L39" s="220" t="s">
        <v>168</v>
      </c>
      <c r="M39" s="680"/>
      <c r="N39" s="680"/>
      <c r="O39" s="219"/>
    </row>
    <row r="40" spans="1:15" ht="44.1" customHeight="1" x14ac:dyDescent="0.3">
      <c r="A40" s="216">
        <v>10</v>
      </c>
      <c r="B40" s="669" t="s">
        <v>1169</v>
      </c>
      <c r="C40" s="669"/>
      <c r="D40" s="669"/>
      <c r="E40" s="669"/>
      <c r="F40" s="669"/>
      <c r="G40" s="669"/>
      <c r="H40" s="669"/>
      <c r="I40" s="669"/>
      <c r="J40" s="669"/>
      <c r="K40" s="669"/>
      <c r="L40" s="220" t="s">
        <v>180</v>
      </c>
      <c r="M40" s="680"/>
      <c r="N40" s="680"/>
      <c r="O40" s="219"/>
    </row>
    <row r="41" spans="1:15" ht="17.25" x14ac:dyDescent="0.3">
      <c r="A41" s="216">
        <v>11</v>
      </c>
      <c r="B41" s="674" t="s">
        <v>1170</v>
      </c>
      <c r="C41" s="674"/>
      <c r="D41" s="674"/>
      <c r="E41" s="674"/>
      <c r="F41" s="674"/>
      <c r="G41" s="674"/>
      <c r="H41" s="674"/>
      <c r="I41" s="674"/>
      <c r="J41" s="674"/>
      <c r="K41" s="674"/>
      <c r="L41" s="220" t="s">
        <v>192</v>
      </c>
      <c r="M41" s="680"/>
      <c r="N41" s="680"/>
      <c r="O41" s="219"/>
    </row>
    <row r="42" spans="1:15" ht="50.1" customHeight="1" x14ac:dyDescent="0.3">
      <c r="A42" s="216">
        <v>12</v>
      </c>
      <c r="B42" s="669" t="s">
        <v>1171</v>
      </c>
      <c r="C42" s="669"/>
      <c r="D42" s="669"/>
      <c r="E42" s="669"/>
      <c r="F42" s="669"/>
      <c r="G42" s="669"/>
      <c r="H42" s="669"/>
      <c r="I42" s="669"/>
      <c r="J42" s="669"/>
      <c r="K42" s="669"/>
      <c r="L42" s="220" t="s">
        <v>198</v>
      </c>
      <c r="M42" s="680"/>
      <c r="N42" s="680"/>
      <c r="O42" s="219"/>
    </row>
    <row r="43" spans="1:15" ht="17.25" x14ac:dyDescent="0.3">
      <c r="A43" s="216">
        <v>13</v>
      </c>
      <c r="B43" s="674" t="s">
        <v>1172</v>
      </c>
      <c r="C43" s="674"/>
      <c r="D43" s="674"/>
      <c r="E43" s="674"/>
      <c r="F43" s="674"/>
      <c r="G43" s="674"/>
      <c r="H43" s="674"/>
      <c r="I43" s="674"/>
      <c r="J43" s="674"/>
      <c r="K43" s="674"/>
      <c r="L43" s="220" t="s">
        <v>207</v>
      </c>
      <c r="M43" s="680"/>
      <c r="N43" s="680"/>
      <c r="O43" s="219"/>
    </row>
    <row r="44" spans="1:15" ht="39" customHeight="1" x14ac:dyDescent="0.3">
      <c r="A44" s="216">
        <v>14</v>
      </c>
      <c r="B44" s="669" t="s">
        <v>1173</v>
      </c>
      <c r="C44" s="669"/>
      <c r="D44" s="669"/>
      <c r="E44" s="669"/>
      <c r="F44" s="669"/>
      <c r="G44" s="669"/>
      <c r="H44" s="669"/>
      <c r="I44" s="669"/>
      <c r="J44" s="669"/>
      <c r="K44" s="669"/>
      <c r="L44" s="220" t="s">
        <v>227</v>
      </c>
      <c r="M44" s="684"/>
      <c r="N44" s="684"/>
      <c r="O44" s="219"/>
    </row>
    <row r="45" spans="1:15" ht="45" customHeight="1" x14ac:dyDescent="0.3">
      <c r="A45" s="216">
        <v>15</v>
      </c>
      <c r="B45" s="669" t="s">
        <v>1174</v>
      </c>
      <c r="C45" s="669"/>
      <c r="D45" s="669"/>
      <c r="E45" s="669"/>
      <c r="F45" s="669"/>
      <c r="G45" s="669"/>
      <c r="H45" s="669"/>
      <c r="I45" s="669"/>
      <c r="J45" s="669"/>
      <c r="K45" s="669"/>
      <c r="L45" s="220" t="s">
        <v>1175</v>
      </c>
      <c r="M45" s="684"/>
      <c r="N45" s="684"/>
      <c r="O45" s="219"/>
    </row>
    <row r="46" spans="1:15" ht="29.1" customHeight="1" x14ac:dyDescent="0.3">
      <c r="A46" s="216">
        <v>16</v>
      </c>
      <c r="B46" s="687" t="s">
        <v>1176</v>
      </c>
      <c r="C46" s="688"/>
      <c r="D46" s="688"/>
      <c r="E46" s="688"/>
      <c r="F46" s="688"/>
      <c r="G46" s="688"/>
      <c r="H46" s="688"/>
      <c r="I46" s="688"/>
      <c r="J46" s="688"/>
      <c r="K46" s="689"/>
      <c r="L46" s="220" t="s">
        <v>1177</v>
      </c>
      <c r="M46" s="680"/>
      <c r="N46" s="680"/>
      <c r="O46" s="219"/>
    </row>
    <row r="47" spans="1:15" ht="34.35" customHeight="1" x14ac:dyDescent="0.3">
      <c r="A47" s="216">
        <v>17</v>
      </c>
      <c r="B47" s="673" t="s">
        <v>1178</v>
      </c>
      <c r="C47" s="673"/>
      <c r="D47" s="673"/>
      <c r="E47" s="673"/>
      <c r="F47" s="673"/>
      <c r="G47" s="673"/>
      <c r="H47" s="673"/>
      <c r="I47" s="673"/>
      <c r="J47" s="673"/>
      <c r="K47" s="673"/>
      <c r="L47" s="220" t="s">
        <v>236</v>
      </c>
      <c r="M47" s="680"/>
      <c r="N47" s="680"/>
      <c r="O47" s="219"/>
    </row>
    <row r="48" spans="1:15" ht="36" customHeight="1" x14ac:dyDescent="0.3">
      <c r="A48" s="216">
        <v>18</v>
      </c>
      <c r="B48" s="673" t="s">
        <v>1179</v>
      </c>
      <c r="C48" s="673"/>
      <c r="D48" s="673"/>
      <c r="E48" s="673"/>
      <c r="F48" s="673"/>
      <c r="G48" s="673"/>
      <c r="H48" s="673"/>
      <c r="I48" s="673"/>
      <c r="J48" s="673"/>
      <c r="K48" s="673"/>
      <c r="L48" s="220" t="s">
        <v>1180</v>
      </c>
      <c r="M48" s="680"/>
      <c r="N48" s="680"/>
      <c r="O48" s="219"/>
    </row>
    <row r="49" spans="1:15" ht="41.65" customHeight="1" x14ac:dyDescent="0.3">
      <c r="A49" s="216">
        <v>19</v>
      </c>
      <c r="B49" s="673" t="s">
        <v>1181</v>
      </c>
      <c r="C49" s="673"/>
      <c r="D49" s="673"/>
      <c r="E49" s="673"/>
      <c r="F49" s="673"/>
      <c r="G49" s="673"/>
      <c r="H49" s="673"/>
      <c r="I49" s="673"/>
      <c r="J49" s="673"/>
      <c r="K49" s="673"/>
      <c r="L49" s="220" t="s">
        <v>247</v>
      </c>
      <c r="M49" s="680"/>
      <c r="N49" s="680"/>
      <c r="O49" s="219"/>
    </row>
    <row r="50" spans="1:15" ht="42.6" customHeight="1" x14ac:dyDescent="0.25">
      <c r="A50" s="216">
        <v>20</v>
      </c>
      <c r="B50" s="673" t="s">
        <v>1182</v>
      </c>
      <c r="C50" s="673"/>
      <c r="D50" s="673"/>
      <c r="E50" s="673"/>
      <c r="F50" s="673"/>
      <c r="G50" s="673"/>
      <c r="H50" s="673"/>
      <c r="I50" s="673"/>
      <c r="J50" s="673"/>
      <c r="K50" s="673"/>
      <c r="L50" s="220" t="s">
        <v>256</v>
      </c>
      <c r="M50" s="684"/>
      <c r="N50" s="684"/>
      <c r="O50" s="219"/>
    </row>
    <row r="51" spans="1:15" ht="17.25" x14ac:dyDescent="0.3">
      <c r="A51" s="216">
        <v>21</v>
      </c>
      <c r="B51" s="674" t="s">
        <v>1183</v>
      </c>
      <c r="C51" s="674"/>
      <c r="D51" s="674"/>
      <c r="E51" s="674"/>
      <c r="F51" s="674"/>
      <c r="G51" s="674"/>
      <c r="H51" s="674"/>
      <c r="I51" s="674"/>
      <c r="J51" s="674"/>
      <c r="K51" s="674"/>
      <c r="L51" s="220" t="s">
        <v>267</v>
      </c>
      <c r="M51" s="680"/>
      <c r="N51" s="680"/>
      <c r="O51" s="219"/>
    </row>
    <row r="52" spans="1:15" ht="17.25" x14ac:dyDescent="0.3">
      <c r="A52" s="216">
        <v>22</v>
      </c>
      <c r="B52" s="674" t="s">
        <v>1184</v>
      </c>
      <c r="C52" s="674"/>
      <c r="D52" s="674"/>
      <c r="E52" s="674"/>
      <c r="F52" s="674"/>
      <c r="G52" s="674"/>
      <c r="H52" s="674"/>
      <c r="I52" s="674"/>
      <c r="J52" s="674"/>
      <c r="K52" s="674"/>
      <c r="L52" s="220" t="s">
        <v>274</v>
      </c>
      <c r="M52" s="680"/>
      <c r="N52" s="680"/>
      <c r="O52" s="219"/>
    </row>
    <row r="53" spans="1:15" ht="17.25" x14ac:dyDescent="0.3">
      <c r="A53" s="216">
        <v>23</v>
      </c>
      <c r="B53" s="674" t="s">
        <v>1185</v>
      </c>
      <c r="C53" s="674"/>
      <c r="D53" s="674"/>
      <c r="E53" s="674"/>
      <c r="F53" s="674"/>
      <c r="G53" s="674"/>
      <c r="H53" s="674"/>
      <c r="I53" s="674"/>
      <c r="J53" s="674"/>
      <c r="K53" s="674"/>
      <c r="L53" s="220" t="s">
        <v>284</v>
      </c>
      <c r="M53" s="680"/>
      <c r="N53" s="680"/>
      <c r="O53" s="219"/>
    </row>
    <row r="54" spans="1:15" ht="30.6" customHeight="1" x14ac:dyDescent="0.3">
      <c r="A54" s="216">
        <v>24</v>
      </c>
      <c r="B54" s="669" t="s">
        <v>1186</v>
      </c>
      <c r="C54" s="669"/>
      <c r="D54" s="669"/>
      <c r="E54" s="669"/>
      <c r="F54" s="669"/>
      <c r="G54" s="669"/>
      <c r="H54" s="669"/>
      <c r="I54" s="669"/>
      <c r="J54" s="669"/>
      <c r="K54" s="669"/>
      <c r="L54" s="220" t="s">
        <v>295</v>
      </c>
      <c r="M54" s="680"/>
      <c r="N54" s="680"/>
      <c r="O54" s="219"/>
    </row>
    <row r="55" spans="1:15" ht="33" customHeight="1" x14ac:dyDescent="0.3">
      <c r="A55" s="216">
        <v>25</v>
      </c>
      <c r="B55" s="669" t="s">
        <v>1187</v>
      </c>
      <c r="C55" s="669"/>
      <c r="D55" s="669"/>
      <c r="E55" s="669"/>
      <c r="F55" s="669"/>
      <c r="G55" s="669"/>
      <c r="H55" s="669"/>
      <c r="I55" s="669"/>
      <c r="J55" s="669"/>
      <c r="K55" s="669"/>
      <c r="L55" s="220" t="s">
        <v>302</v>
      </c>
      <c r="M55" s="680"/>
      <c r="N55" s="680"/>
      <c r="O55" s="219"/>
    </row>
    <row r="56" spans="1:15" ht="41.1" customHeight="1" x14ac:dyDescent="0.3">
      <c r="A56" s="216">
        <v>26</v>
      </c>
      <c r="B56" s="669" t="s">
        <v>1188</v>
      </c>
      <c r="C56" s="669"/>
      <c r="D56" s="669"/>
      <c r="E56" s="669"/>
      <c r="F56" s="669"/>
      <c r="G56" s="669"/>
      <c r="H56" s="669"/>
      <c r="I56" s="669"/>
      <c r="J56" s="669"/>
      <c r="K56" s="669"/>
      <c r="L56" s="220" t="s">
        <v>310</v>
      </c>
      <c r="M56" s="680"/>
      <c r="N56" s="680"/>
      <c r="O56" s="219"/>
    </row>
    <row r="57" spans="1:15" ht="37.35" customHeight="1" x14ac:dyDescent="0.3">
      <c r="A57" s="216">
        <v>27</v>
      </c>
      <c r="B57" s="669" t="s">
        <v>1189</v>
      </c>
      <c r="C57" s="669"/>
      <c r="D57" s="669"/>
      <c r="E57" s="669"/>
      <c r="F57" s="669"/>
      <c r="G57" s="669"/>
      <c r="H57" s="669"/>
      <c r="I57" s="669"/>
      <c r="J57" s="669"/>
      <c r="K57" s="669"/>
      <c r="L57" s="220" t="s">
        <v>319</v>
      </c>
      <c r="M57" s="684"/>
      <c r="N57" s="684"/>
      <c r="O57" s="219"/>
    </row>
    <row r="58" spans="1:15" ht="60.6" customHeight="1" x14ac:dyDescent="0.3">
      <c r="A58" s="216">
        <v>28</v>
      </c>
      <c r="B58" s="669" t="s">
        <v>1190</v>
      </c>
      <c r="C58" s="669"/>
      <c r="D58" s="669"/>
      <c r="E58" s="669"/>
      <c r="F58" s="669"/>
      <c r="G58" s="669"/>
      <c r="H58" s="669"/>
      <c r="I58" s="669"/>
      <c r="J58" s="669"/>
      <c r="K58" s="669"/>
      <c r="L58" s="220" t="s">
        <v>327</v>
      </c>
      <c r="M58" s="686"/>
      <c r="N58" s="686"/>
      <c r="O58" s="219"/>
    </row>
    <row r="59" spans="1:15" ht="54" customHeight="1" x14ac:dyDescent="0.3">
      <c r="A59" s="216">
        <v>29</v>
      </c>
      <c r="B59" s="669" t="s">
        <v>1191</v>
      </c>
      <c r="C59" s="669"/>
      <c r="D59" s="669"/>
      <c r="E59" s="669"/>
      <c r="F59" s="669"/>
      <c r="G59" s="669"/>
      <c r="H59" s="669"/>
      <c r="I59" s="669"/>
      <c r="J59" s="669"/>
      <c r="K59" s="669"/>
      <c r="L59" s="220" t="s">
        <v>334</v>
      </c>
      <c r="M59" s="684"/>
      <c r="N59" s="684"/>
      <c r="O59" s="219"/>
    </row>
    <row r="60" spans="1:15" ht="17.25" x14ac:dyDescent="0.3">
      <c r="A60" s="216">
        <v>30</v>
      </c>
      <c r="B60" s="687" t="s">
        <v>1192</v>
      </c>
      <c r="C60" s="688"/>
      <c r="D60" s="688"/>
      <c r="E60" s="688"/>
      <c r="F60" s="688"/>
      <c r="G60" s="688"/>
      <c r="H60" s="688"/>
      <c r="I60" s="688"/>
      <c r="J60" s="688"/>
      <c r="K60" s="689"/>
      <c r="L60" s="220" t="s">
        <v>338</v>
      </c>
      <c r="M60" s="681"/>
      <c r="N60" s="682"/>
      <c r="O60" s="219"/>
    </row>
    <row r="61" spans="1:15" ht="17.25" x14ac:dyDescent="0.3">
      <c r="A61" s="216">
        <v>31</v>
      </c>
      <c r="B61" s="687" t="s">
        <v>1193</v>
      </c>
      <c r="C61" s="688"/>
      <c r="D61" s="688"/>
      <c r="E61" s="688"/>
      <c r="F61" s="688"/>
      <c r="G61" s="688"/>
      <c r="H61" s="688"/>
      <c r="I61" s="688"/>
      <c r="J61" s="688"/>
      <c r="K61" s="689"/>
      <c r="L61" s="220" t="s">
        <v>1194</v>
      </c>
      <c r="M61" s="681"/>
      <c r="N61" s="682"/>
      <c r="O61" s="219"/>
    </row>
    <row r="62" spans="1:15" ht="60" customHeight="1" x14ac:dyDescent="0.3">
      <c r="A62" s="216">
        <v>32</v>
      </c>
      <c r="B62" s="667" t="s">
        <v>1195</v>
      </c>
      <c r="C62" s="668"/>
      <c r="D62" s="668"/>
      <c r="E62" s="668"/>
      <c r="F62" s="668"/>
      <c r="G62" s="668"/>
      <c r="H62" s="668"/>
      <c r="I62" s="668"/>
      <c r="J62" s="668"/>
      <c r="K62" s="670"/>
      <c r="L62" s="220" t="s">
        <v>1196</v>
      </c>
      <c r="M62" s="681"/>
      <c r="N62" s="682"/>
      <c r="O62" s="219"/>
    </row>
    <row r="63" spans="1:15" ht="65.099999999999994" customHeight="1" x14ac:dyDescent="0.3">
      <c r="A63" s="216">
        <v>33</v>
      </c>
      <c r="B63" s="667" t="s">
        <v>1197</v>
      </c>
      <c r="C63" s="668"/>
      <c r="D63" s="668"/>
      <c r="E63" s="668"/>
      <c r="F63" s="668"/>
      <c r="G63" s="668"/>
      <c r="H63" s="668"/>
      <c r="I63" s="668"/>
      <c r="J63" s="668"/>
      <c r="K63" s="670"/>
      <c r="L63" s="220" t="s">
        <v>347</v>
      </c>
      <c r="M63" s="681"/>
      <c r="N63" s="682"/>
      <c r="O63" s="219"/>
    </row>
    <row r="64" spans="1:15" ht="40.35" customHeight="1" x14ac:dyDescent="0.3">
      <c r="A64" s="216">
        <v>34</v>
      </c>
      <c r="B64" s="667" t="s">
        <v>1198</v>
      </c>
      <c r="C64" s="668"/>
      <c r="D64" s="668"/>
      <c r="E64" s="668"/>
      <c r="F64" s="668"/>
      <c r="G64" s="668"/>
      <c r="H64" s="668"/>
      <c r="I64" s="668"/>
      <c r="J64" s="668"/>
      <c r="K64" s="670"/>
      <c r="L64" s="220" t="s">
        <v>1199</v>
      </c>
      <c r="M64" s="681"/>
      <c r="N64" s="682"/>
      <c r="O64" s="219"/>
    </row>
    <row r="65" spans="1:15" ht="43.35" customHeight="1" x14ac:dyDescent="0.3">
      <c r="A65" s="216">
        <v>35</v>
      </c>
      <c r="B65" s="687" t="s">
        <v>1200</v>
      </c>
      <c r="C65" s="688"/>
      <c r="D65" s="688"/>
      <c r="E65" s="688"/>
      <c r="F65" s="688"/>
      <c r="G65" s="688"/>
      <c r="H65" s="688"/>
      <c r="I65" s="688"/>
      <c r="J65" s="688"/>
      <c r="K65" s="689"/>
      <c r="L65" s="220" t="s">
        <v>1201</v>
      </c>
      <c r="M65" s="681"/>
      <c r="N65" s="682"/>
      <c r="O65" s="219"/>
    </row>
    <row r="66" spans="1:15" ht="39.6" customHeight="1" x14ac:dyDescent="0.3">
      <c r="A66" s="216">
        <v>36</v>
      </c>
      <c r="B66" s="667" t="s">
        <v>1202</v>
      </c>
      <c r="C66" s="668"/>
      <c r="D66" s="668"/>
      <c r="E66" s="668"/>
      <c r="F66" s="668"/>
      <c r="G66" s="668"/>
      <c r="H66" s="668"/>
      <c r="I66" s="668"/>
      <c r="J66" s="668"/>
      <c r="K66" s="670"/>
      <c r="L66" s="220" t="s">
        <v>1203</v>
      </c>
      <c r="M66" s="681"/>
      <c r="N66" s="682"/>
      <c r="O66" s="219"/>
    </row>
    <row r="67" spans="1:15" ht="17.25" x14ac:dyDescent="0.3">
      <c r="A67" s="216">
        <v>37</v>
      </c>
      <c r="B67" s="687" t="s">
        <v>1204</v>
      </c>
      <c r="C67" s="688"/>
      <c r="D67" s="688"/>
      <c r="E67" s="688"/>
      <c r="F67" s="688"/>
      <c r="G67" s="688"/>
      <c r="H67" s="688"/>
      <c r="I67" s="688"/>
      <c r="J67" s="688"/>
      <c r="K67" s="689"/>
      <c r="L67" s="220" t="s">
        <v>1205</v>
      </c>
      <c r="M67" s="681"/>
      <c r="N67" s="682"/>
      <c r="O67" s="219"/>
    </row>
    <row r="68" spans="1:15" ht="17.25" x14ac:dyDescent="0.3">
      <c r="A68" s="216" t="s">
        <v>1206</v>
      </c>
      <c r="B68" s="683" t="s">
        <v>1207</v>
      </c>
      <c r="C68" s="683"/>
      <c r="D68" s="683"/>
      <c r="E68" s="683"/>
      <c r="F68" s="683"/>
      <c r="G68" s="683"/>
      <c r="H68" s="683"/>
      <c r="I68" s="683"/>
      <c r="J68" s="683"/>
      <c r="K68" s="683"/>
      <c r="L68" s="220" t="s">
        <v>358</v>
      </c>
      <c r="M68" s="681">
        <f>M29+M30</f>
        <v>0</v>
      </c>
      <c r="N68" s="682"/>
      <c r="O68" s="219"/>
    </row>
    <row r="69" spans="1:15" ht="40.35" customHeight="1" x14ac:dyDescent="0.3">
      <c r="A69" s="216" t="s">
        <v>1208</v>
      </c>
      <c r="B69" s="690" t="s">
        <v>1209</v>
      </c>
      <c r="C69" s="690"/>
      <c r="D69" s="690"/>
      <c r="E69" s="690"/>
      <c r="F69" s="690"/>
      <c r="G69" s="690"/>
      <c r="H69" s="690"/>
      <c r="I69" s="690"/>
      <c r="J69" s="690"/>
      <c r="K69" s="690"/>
      <c r="L69" s="220" t="s">
        <v>369</v>
      </c>
      <c r="M69" s="681">
        <f>M70+M71+M72+M75+M76</f>
        <v>0</v>
      </c>
      <c r="N69" s="682"/>
      <c r="O69" s="219"/>
    </row>
    <row r="70" spans="1:15" ht="35.1" customHeight="1" x14ac:dyDescent="0.3">
      <c r="A70" s="216">
        <v>38</v>
      </c>
      <c r="B70" s="673" t="s">
        <v>1210</v>
      </c>
      <c r="C70" s="673"/>
      <c r="D70" s="673"/>
      <c r="E70" s="673"/>
      <c r="F70" s="673"/>
      <c r="G70" s="673"/>
      <c r="H70" s="673"/>
      <c r="I70" s="673"/>
      <c r="J70" s="673"/>
      <c r="K70" s="673"/>
      <c r="L70" s="220" t="s">
        <v>379</v>
      </c>
      <c r="M70" s="680"/>
      <c r="N70" s="680"/>
      <c r="O70" s="219"/>
    </row>
    <row r="71" spans="1:15" ht="44.65" customHeight="1" x14ac:dyDescent="0.3">
      <c r="A71" s="216">
        <v>39</v>
      </c>
      <c r="B71" s="669" t="s">
        <v>1211</v>
      </c>
      <c r="C71" s="669"/>
      <c r="D71" s="669"/>
      <c r="E71" s="669"/>
      <c r="F71" s="669"/>
      <c r="G71" s="669"/>
      <c r="H71" s="669"/>
      <c r="I71" s="669"/>
      <c r="J71" s="669"/>
      <c r="K71" s="669"/>
      <c r="L71" s="220" t="s">
        <v>1212</v>
      </c>
      <c r="M71" s="686"/>
      <c r="N71" s="686"/>
      <c r="O71" s="219"/>
    </row>
    <row r="72" spans="1:15" ht="76.349999999999994" customHeight="1" x14ac:dyDescent="0.3">
      <c r="A72" s="216">
        <v>40</v>
      </c>
      <c r="B72" s="673" t="s">
        <v>1213</v>
      </c>
      <c r="C72" s="673"/>
      <c r="D72" s="673"/>
      <c r="E72" s="673"/>
      <c r="F72" s="673"/>
      <c r="G72" s="673"/>
      <c r="H72" s="673"/>
      <c r="I72" s="673"/>
      <c r="J72" s="673"/>
      <c r="K72" s="673"/>
      <c r="L72" s="220" t="s">
        <v>1214</v>
      </c>
      <c r="M72" s="680"/>
      <c r="N72" s="680"/>
      <c r="O72" s="219"/>
    </row>
    <row r="73" spans="1:15" ht="67.349999999999994" customHeight="1" x14ac:dyDescent="0.3">
      <c r="A73" s="216">
        <v>41</v>
      </c>
      <c r="B73" s="673" t="s">
        <v>1215</v>
      </c>
      <c r="C73" s="673"/>
      <c r="D73" s="673"/>
      <c r="E73" s="673"/>
      <c r="F73" s="673"/>
      <c r="G73" s="673"/>
      <c r="H73" s="673"/>
      <c r="I73" s="673"/>
      <c r="J73" s="673"/>
      <c r="K73" s="673"/>
      <c r="L73" s="220" t="s">
        <v>1216</v>
      </c>
      <c r="M73" s="685"/>
      <c r="N73" s="685"/>
      <c r="O73" s="219"/>
    </row>
    <row r="74" spans="1:15" ht="35.65" customHeight="1" x14ac:dyDescent="0.3">
      <c r="A74" s="216">
        <v>42</v>
      </c>
      <c r="B74" s="673" t="s">
        <v>1217</v>
      </c>
      <c r="C74" s="673"/>
      <c r="D74" s="673"/>
      <c r="E74" s="673"/>
      <c r="F74" s="673"/>
      <c r="G74" s="673"/>
      <c r="H74" s="673"/>
      <c r="I74" s="673"/>
      <c r="J74" s="673"/>
      <c r="K74" s="673"/>
      <c r="L74" s="220" t="s">
        <v>419</v>
      </c>
      <c r="M74" s="685"/>
      <c r="N74" s="685"/>
      <c r="O74" s="219"/>
    </row>
    <row r="75" spans="1:15" ht="29.1" customHeight="1" x14ac:dyDescent="0.3">
      <c r="A75" s="216">
        <v>43</v>
      </c>
      <c r="B75" s="673" t="s">
        <v>1218</v>
      </c>
      <c r="C75" s="673"/>
      <c r="D75" s="673"/>
      <c r="E75" s="673"/>
      <c r="F75" s="673"/>
      <c r="G75" s="673"/>
      <c r="H75" s="673"/>
      <c r="I75" s="673"/>
      <c r="J75" s="673"/>
      <c r="K75" s="673"/>
      <c r="L75" s="220" t="s">
        <v>1219</v>
      </c>
      <c r="M75" s="685"/>
      <c r="N75" s="685"/>
      <c r="O75" s="219"/>
    </row>
    <row r="76" spans="1:15" ht="17.25" x14ac:dyDescent="0.3">
      <c r="A76" s="216">
        <v>44</v>
      </c>
      <c r="B76" s="674" t="s">
        <v>1220</v>
      </c>
      <c r="C76" s="674"/>
      <c r="D76" s="674"/>
      <c r="E76" s="674"/>
      <c r="F76" s="674"/>
      <c r="G76" s="674"/>
      <c r="H76" s="674"/>
      <c r="I76" s="674"/>
      <c r="J76" s="674"/>
      <c r="K76" s="674"/>
      <c r="L76" s="220" t="s">
        <v>1221</v>
      </c>
      <c r="M76" s="685"/>
      <c r="N76" s="685"/>
      <c r="O76" s="219"/>
    </row>
    <row r="77" spans="1:15" ht="17.25" x14ac:dyDescent="0.3">
      <c r="A77" s="216" t="s">
        <v>1222</v>
      </c>
      <c r="B77" s="683" t="s">
        <v>1223</v>
      </c>
      <c r="C77" s="683"/>
      <c r="D77" s="683"/>
      <c r="E77" s="683"/>
      <c r="F77" s="683"/>
      <c r="G77" s="683"/>
      <c r="H77" s="683"/>
      <c r="I77" s="683"/>
      <c r="J77" s="683"/>
      <c r="K77" s="683"/>
      <c r="L77" s="220" t="s">
        <v>1224</v>
      </c>
      <c r="M77" s="681">
        <f>IF(M68-M69&gt;0,M68-M69,0)</f>
        <v>0</v>
      </c>
      <c r="N77" s="682"/>
      <c r="O77" s="219"/>
    </row>
    <row r="78" spans="1:15" ht="17.25" x14ac:dyDescent="0.3">
      <c r="A78" s="216" t="s">
        <v>1225</v>
      </c>
      <c r="B78" s="683" t="s">
        <v>1226</v>
      </c>
      <c r="C78" s="683"/>
      <c r="D78" s="683"/>
      <c r="E78" s="683"/>
      <c r="F78" s="683"/>
      <c r="G78" s="683"/>
      <c r="H78" s="683"/>
      <c r="I78" s="683"/>
      <c r="J78" s="683"/>
      <c r="K78" s="683"/>
      <c r="L78" s="220" t="s">
        <v>1227</v>
      </c>
      <c r="M78" s="681">
        <f>IF(M77*10%&gt;0,M77*10%,0)</f>
        <v>0</v>
      </c>
      <c r="N78" s="682"/>
      <c r="O78" s="219"/>
    </row>
    <row r="79" spans="1:15" ht="17.25" x14ac:dyDescent="0.3">
      <c r="A79" s="216" t="s">
        <v>1228</v>
      </c>
      <c r="B79" s="683" t="s">
        <v>1229</v>
      </c>
      <c r="C79" s="683"/>
      <c r="D79" s="683"/>
      <c r="E79" s="683"/>
      <c r="F79" s="683"/>
      <c r="G79" s="683"/>
      <c r="H79" s="683"/>
      <c r="I79" s="683"/>
      <c r="J79" s="683"/>
      <c r="K79" s="683"/>
      <c r="L79" s="220" t="s">
        <v>1230</v>
      </c>
      <c r="M79" s="681">
        <f>SUM(M80:N83)</f>
        <v>0</v>
      </c>
      <c r="N79" s="682"/>
      <c r="O79" s="219"/>
    </row>
    <row r="80" spans="1:15" ht="45" customHeight="1" x14ac:dyDescent="0.3">
      <c r="A80" s="216">
        <v>45</v>
      </c>
      <c r="B80" s="673" t="s">
        <v>1231</v>
      </c>
      <c r="C80" s="673"/>
      <c r="D80" s="673"/>
      <c r="E80" s="673"/>
      <c r="F80" s="673"/>
      <c r="G80" s="673"/>
      <c r="H80" s="673"/>
      <c r="I80" s="673"/>
      <c r="J80" s="673"/>
      <c r="K80" s="673"/>
      <c r="L80" s="220" t="s">
        <v>1232</v>
      </c>
      <c r="M80" s="680"/>
      <c r="N80" s="680"/>
      <c r="O80" s="219"/>
    </row>
    <row r="81" spans="1:15" ht="33.6" customHeight="1" x14ac:dyDescent="0.3">
      <c r="A81" s="216">
        <v>46</v>
      </c>
      <c r="B81" s="673" t="s">
        <v>1233</v>
      </c>
      <c r="C81" s="673"/>
      <c r="D81" s="673"/>
      <c r="E81" s="673"/>
      <c r="F81" s="673"/>
      <c r="G81" s="673"/>
      <c r="H81" s="673"/>
      <c r="I81" s="673"/>
      <c r="J81" s="673"/>
      <c r="K81" s="673"/>
      <c r="L81" s="220" t="s">
        <v>1234</v>
      </c>
      <c r="M81" s="680"/>
      <c r="N81" s="680"/>
      <c r="O81" s="219"/>
    </row>
    <row r="82" spans="1:15" ht="50.65" customHeight="1" x14ac:dyDescent="0.3">
      <c r="A82" s="216">
        <v>47</v>
      </c>
      <c r="B82" s="669" t="s">
        <v>1235</v>
      </c>
      <c r="C82" s="669"/>
      <c r="D82" s="669"/>
      <c r="E82" s="669"/>
      <c r="F82" s="669"/>
      <c r="G82" s="669"/>
      <c r="H82" s="669"/>
      <c r="I82" s="669"/>
      <c r="J82" s="669"/>
      <c r="K82" s="669"/>
      <c r="L82" s="220" t="s">
        <v>1236</v>
      </c>
      <c r="M82" s="684"/>
      <c r="N82" s="684"/>
      <c r="O82" s="219"/>
    </row>
    <row r="83" spans="1:15" ht="37.35" customHeight="1" x14ac:dyDescent="0.3">
      <c r="A83" s="216">
        <v>48</v>
      </c>
      <c r="B83" s="669" t="s">
        <v>1237</v>
      </c>
      <c r="C83" s="669"/>
      <c r="D83" s="669"/>
      <c r="E83" s="669"/>
      <c r="F83" s="669"/>
      <c r="G83" s="669"/>
      <c r="H83" s="669"/>
      <c r="I83" s="669"/>
      <c r="J83" s="669"/>
      <c r="K83" s="669"/>
      <c r="L83" s="220" t="s">
        <v>1238</v>
      </c>
      <c r="M83" s="684"/>
      <c r="N83" s="684"/>
      <c r="O83" s="219"/>
    </row>
    <row r="84" spans="1:15" ht="17.25" x14ac:dyDescent="0.3">
      <c r="A84" s="216" t="s">
        <v>1239</v>
      </c>
      <c r="B84" s="683" t="s">
        <v>1240</v>
      </c>
      <c r="C84" s="683"/>
      <c r="D84" s="683"/>
      <c r="E84" s="683"/>
      <c r="F84" s="683"/>
      <c r="G84" s="683"/>
      <c r="H84" s="683"/>
      <c r="I84" s="683"/>
      <c r="J84" s="683"/>
      <c r="K84" s="683"/>
      <c r="L84" s="220" t="s">
        <v>1241</v>
      </c>
      <c r="M84" s="681">
        <f>M78-M79</f>
        <v>0</v>
      </c>
      <c r="N84" s="682"/>
      <c r="O84" s="219"/>
    </row>
    <row r="85" spans="1:15" ht="17.25" x14ac:dyDescent="0.3">
      <c r="A85" s="216">
        <v>49</v>
      </c>
      <c r="B85" s="674" t="s">
        <v>1242</v>
      </c>
      <c r="C85" s="674"/>
      <c r="D85" s="674"/>
      <c r="E85" s="674"/>
      <c r="F85" s="674"/>
      <c r="G85" s="674"/>
      <c r="H85" s="674"/>
      <c r="I85" s="674"/>
      <c r="J85" s="674"/>
      <c r="K85" s="674"/>
      <c r="L85" s="220" t="s">
        <v>1243</v>
      </c>
      <c r="M85" s="680"/>
      <c r="N85" s="680"/>
      <c r="O85" s="219"/>
    </row>
    <row r="86" spans="1:15" ht="35.65" customHeight="1" x14ac:dyDescent="0.3">
      <c r="A86" s="216">
        <v>50</v>
      </c>
      <c r="B86" s="669" t="s">
        <v>1244</v>
      </c>
      <c r="C86" s="669"/>
      <c r="D86" s="669"/>
      <c r="E86" s="669"/>
      <c r="F86" s="669"/>
      <c r="G86" s="669"/>
      <c r="H86" s="669"/>
      <c r="I86" s="669"/>
      <c r="J86" s="669"/>
      <c r="K86" s="669"/>
      <c r="L86" s="220" t="s">
        <v>1245</v>
      </c>
      <c r="M86" s="680"/>
      <c r="N86" s="680"/>
      <c r="O86" s="219"/>
    </row>
    <row r="87" spans="1:15" ht="17.25" x14ac:dyDescent="0.3">
      <c r="A87" s="216">
        <v>51</v>
      </c>
      <c r="B87" s="221" t="s">
        <v>1246</v>
      </c>
      <c r="C87" s="221"/>
      <c r="D87" s="221"/>
      <c r="E87" s="221"/>
      <c r="F87" s="221"/>
      <c r="G87" s="221"/>
      <c r="H87" s="221"/>
      <c r="I87" s="221"/>
      <c r="J87" s="222" t="s">
        <v>1247</v>
      </c>
      <c r="K87" s="223"/>
      <c r="L87" s="220" t="s">
        <v>1247</v>
      </c>
      <c r="M87" s="681">
        <f>M84-M85-M86</f>
        <v>0</v>
      </c>
      <c r="N87" s="682"/>
      <c r="O87" s="219"/>
    </row>
    <row r="88" spans="1:15" ht="17.25" x14ac:dyDescent="0.3">
      <c r="A88" s="216" t="s">
        <v>1248</v>
      </c>
      <c r="B88" s="683" t="s">
        <v>1249</v>
      </c>
      <c r="C88" s="683"/>
      <c r="D88" s="683"/>
      <c r="E88" s="683"/>
      <c r="F88" s="683"/>
      <c r="G88" s="683"/>
      <c r="H88" s="683"/>
      <c r="I88" s="683"/>
      <c r="J88" s="683"/>
      <c r="K88" s="683"/>
      <c r="M88" s="666"/>
      <c r="N88" s="666"/>
      <c r="O88" s="219"/>
    </row>
    <row r="89" spans="1:15" ht="17.25" x14ac:dyDescent="0.3">
      <c r="A89" s="216">
        <v>52</v>
      </c>
      <c r="B89" s="674" t="s">
        <v>1250</v>
      </c>
      <c r="C89" s="674"/>
      <c r="D89" s="674"/>
      <c r="E89" s="674"/>
      <c r="F89" s="674"/>
      <c r="G89" s="674"/>
      <c r="H89" s="674"/>
      <c r="I89" s="674"/>
      <c r="J89" s="674"/>
      <c r="K89" s="674"/>
      <c r="L89" s="220" t="s">
        <v>1251</v>
      </c>
      <c r="M89" s="675">
        <f>M76</f>
        <v>0</v>
      </c>
      <c r="N89" s="676"/>
      <c r="O89" s="219"/>
    </row>
    <row r="90" spans="1:15" ht="40.35" customHeight="1" x14ac:dyDescent="0.3">
      <c r="A90" s="216">
        <v>53</v>
      </c>
      <c r="B90" s="673" t="s">
        <v>1252</v>
      </c>
      <c r="C90" s="673"/>
      <c r="D90" s="673"/>
      <c r="E90" s="673"/>
      <c r="F90" s="673"/>
      <c r="G90" s="673"/>
      <c r="H90" s="673"/>
      <c r="I90" s="673"/>
      <c r="J90" s="673"/>
      <c r="K90" s="673"/>
      <c r="L90" s="220" t="s">
        <v>447</v>
      </c>
      <c r="M90" s="677"/>
      <c r="N90" s="677"/>
      <c r="O90" s="219"/>
    </row>
    <row r="91" spans="1:15" ht="45.6" customHeight="1" x14ac:dyDescent="0.25">
      <c r="A91" s="216">
        <v>54</v>
      </c>
      <c r="B91" s="673" t="s">
        <v>1253</v>
      </c>
      <c r="C91" s="673"/>
      <c r="D91" s="673"/>
      <c r="E91" s="673"/>
      <c r="F91" s="673"/>
      <c r="G91" s="673"/>
      <c r="H91" s="673"/>
      <c r="I91" s="673"/>
      <c r="J91" s="673"/>
      <c r="K91" s="673"/>
      <c r="L91" s="220" t="s">
        <v>1254</v>
      </c>
      <c r="M91" s="678">
        <f>IF(M77&lt;0,M77,0)</f>
        <v>0</v>
      </c>
      <c r="N91" s="679"/>
      <c r="O91" s="219"/>
    </row>
    <row r="92" spans="1:15" ht="32.65" customHeight="1" x14ac:dyDescent="0.3">
      <c r="A92" s="216">
        <v>55</v>
      </c>
      <c r="B92" s="673" t="s">
        <v>1255</v>
      </c>
      <c r="C92" s="673"/>
      <c r="D92" s="673"/>
      <c r="E92" s="673"/>
      <c r="F92" s="673"/>
      <c r="G92" s="673"/>
      <c r="H92" s="673"/>
      <c r="I92" s="673"/>
      <c r="J92" s="673"/>
      <c r="K92" s="673"/>
      <c r="L92" s="220" t="s">
        <v>1256</v>
      </c>
      <c r="M92" s="666"/>
      <c r="N92" s="666"/>
      <c r="O92" s="219"/>
    </row>
    <row r="93" spans="1:15" ht="35.65" customHeight="1" x14ac:dyDescent="0.3">
      <c r="A93" s="216">
        <v>56</v>
      </c>
      <c r="B93" s="669" t="s">
        <v>1257</v>
      </c>
      <c r="C93" s="669"/>
      <c r="D93" s="669"/>
      <c r="E93" s="669"/>
      <c r="F93" s="669"/>
      <c r="G93" s="669"/>
      <c r="H93" s="669"/>
      <c r="I93" s="669"/>
      <c r="J93" s="669"/>
      <c r="K93" s="669"/>
      <c r="L93" s="220" t="s">
        <v>1258</v>
      </c>
      <c r="M93" s="666"/>
      <c r="N93" s="666"/>
      <c r="O93" s="219"/>
    </row>
    <row r="94" spans="1:15" ht="17.25" x14ac:dyDescent="0.3">
      <c r="A94" s="216">
        <v>57</v>
      </c>
      <c r="B94" s="674" t="s">
        <v>1259</v>
      </c>
      <c r="C94" s="674"/>
      <c r="D94" s="674"/>
      <c r="E94" s="674"/>
      <c r="F94" s="674"/>
      <c r="G94" s="674"/>
      <c r="H94" s="674"/>
      <c r="I94" s="674"/>
      <c r="J94" s="674"/>
      <c r="K94" s="674"/>
      <c r="L94" s="220" t="s">
        <v>463</v>
      </c>
      <c r="M94" s="666"/>
      <c r="N94" s="666"/>
      <c r="O94" s="219"/>
    </row>
    <row r="95" spans="1:15" ht="32.65" customHeight="1" x14ac:dyDescent="0.3">
      <c r="A95" s="216">
        <v>58</v>
      </c>
      <c r="B95" s="669" t="s">
        <v>1260</v>
      </c>
      <c r="C95" s="669"/>
      <c r="D95" s="669"/>
      <c r="E95" s="669"/>
      <c r="F95" s="669"/>
      <c r="G95" s="669"/>
      <c r="H95" s="669"/>
      <c r="I95" s="669"/>
      <c r="J95" s="669"/>
      <c r="K95" s="669"/>
      <c r="L95" s="220" t="s">
        <v>1261</v>
      </c>
      <c r="M95" s="666"/>
      <c r="N95" s="666"/>
      <c r="O95" s="219"/>
    </row>
    <row r="96" spans="1:15" ht="38.65" customHeight="1" x14ac:dyDescent="0.3">
      <c r="A96" s="216">
        <v>59</v>
      </c>
      <c r="B96" s="667" t="s">
        <v>1262</v>
      </c>
      <c r="C96" s="668"/>
      <c r="D96" s="668"/>
      <c r="E96" s="668"/>
      <c r="F96" s="668"/>
      <c r="G96" s="668"/>
      <c r="H96" s="668"/>
      <c r="I96" s="668"/>
      <c r="J96" s="668"/>
      <c r="K96" s="670"/>
      <c r="L96" s="220" t="s">
        <v>482</v>
      </c>
      <c r="M96" s="671"/>
      <c r="N96" s="672"/>
      <c r="O96" s="219"/>
    </row>
    <row r="97" spans="1:15" ht="42" customHeight="1" x14ac:dyDescent="0.3">
      <c r="A97" s="216">
        <v>60</v>
      </c>
      <c r="B97" s="664" t="s">
        <v>1263</v>
      </c>
      <c r="C97" s="665"/>
      <c r="D97" s="665"/>
      <c r="E97" s="665"/>
      <c r="F97" s="665"/>
      <c r="G97" s="665"/>
      <c r="H97" s="665"/>
      <c r="I97" s="665"/>
      <c r="J97" s="665"/>
      <c r="K97" s="665"/>
      <c r="L97" s="220" t="s">
        <v>1264</v>
      </c>
      <c r="M97" s="666"/>
      <c r="N97" s="666"/>
      <c r="O97" s="219"/>
    </row>
    <row r="98" spans="1:15" ht="33.6" customHeight="1" x14ac:dyDescent="0.3">
      <c r="A98" s="216">
        <v>61</v>
      </c>
      <c r="B98" s="664" t="s">
        <v>1265</v>
      </c>
      <c r="C98" s="665"/>
      <c r="D98" s="665"/>
      <c r="E98" s="665"/>
      <c r="F98" s="665"/>
      <c r="G98" s="665"/>
      <c r="H98" s="665"/>
      <c r="I98" s="665"/>
      <c r="J98" s="665"/>
      <c r="K98" s="665"/>
      <c r="L98" s="220" t="s">
        <v>1266</v>
      </c>
      <c r="M98" s="666"/>
      <c r="N98" s="666"/>
      <c r="O98" s="219"/>
    </row>
    <row r="99" spans="1:15" ht="36.6" customHeight="1" x14ac:dyDescent="0.3">
      <c r="A99" s="216">
        <v>62</v>
      </c>
      <c r="B99" s="667" t="s">
        <v>1267</v>
      </c>
      <c r="C99" s="668"/>
      <c r="D99" s="668"/>
      <c r="E99" s="668"/>
      <c r="F99" s="668"/>
      <c r="G99" s="668"/>
      <c r="H99" s="668"/>
      <c r="I99" s="668"/>
      <c r="J99" s="668"/>
      <c r="K99" s="668"/>
      <c r="L99" s="220" t="s">
        <v>1268</v>
      </c>
      <c r="M99" s="666"/>
      <c r="N99" s="666"/>
      <c r="O99" s="219"/>
    </row>
    <row r="101" spans="1:15" ht="16.5" x14ac:dyDescent="0.3">
      <c r="B101" s="224" t="s">
        <v>1269</v>
      </c>
    </row>
    <row r="102" spans="1:15" x14ac:dyDescent="0.25">
      <c r="B102" s="211"/>
      <c r="C102" s="213"/>
      <c r="D102" s="213"/>
      <c r="E102" s="213"/>
      <c r="F102" s="213"/>
      <c r="G102" s="213"/>
      <c r="H102" s="213"/>
      <c r="I102" s="213"/>
      <c r="J102" s="213"/>
      <c r="K102" s="213"/>
      <c r="L102" s="215"/>
    </row>
    <row r="103" spans="1:15" x14ac:dyDescent="0.25">
      <c r="B103" s="225" t="s">
        <v>1270</v>
      </c>
      <c r="L103" s="219"/>
    </row>
    <row r="104" spans="1:15" x14ac:dyDescent="0.25">
      <c r="B104" s="225" t="s">
        <v>1271</v>
      </c>
      <c r="D104" s="661"/>
      <c r="E104" s="662"/>
      <c r="F104" s="663"/>
      <c r="L104" s="219"/>
    </row>
    <row r="105" spans="1:15" x14ac:dyDescent="0.25">
      <c r="B105" s="225"/>
      <c r="H105" s="1" t="s">
        <v>1272</v>
      </c>
      <c r="L105" s="219"/>
    </row>
    <row r="106" spans="1:15" x14ac:dyDescent="0.25">
      <c r="B106" s="225" t="s">
        <v>1273</v>
      </c>
      <c r="D106" s="661"/>
      <c r="E106" s="662"/>
      <c r="F106" s="663"/>
      <c r="H106" s="1" t="s">
        <v>1274</v>
      </c>
      <c r="J106" s="661"/>
      <c r="K106" s="662"/>
      <c r="L106" s="663"/>
    </row>
    <row r="107" spans="1:15" x14ac:dyDescent="0.25">
      <c r="B107" s="225"/>
      <c r="L107" s="219"/>
    </row>
    <row r="108" spans="1:15" x14ac:dyDescent="0.25">
      <c r="B108" s="225" t="s">
        <v>1275</v>
      </c>
      <c r="D108" s="661"/>
      <c r="E108" s="662"/>
      <c r="F108" s="663"/>
      <c r="H108" s="1" t="s">
        <v>755</v>
      </c>
      <c r="J108" s="661"/>
      <c r="K108" s="662"/>
      <c r="L108" s="663"/>
    </row>
    <row r="109" spans="1:15" x14ac:dyDescent="0.25">
      <c r="B109" s="226"/>
      <c r="C109" s="227"/>
      <c r="D109" s="227"/>
      <c r="E109" s="227"/>
      <c r="F109" s="227"/>
      <c r="G109" s="227"/>
      <c r="H109" s="227"/>
      <c r="I109" s="227"/>
      <c r="J109" s="227"/>
      <c r="K109" s="227"/>
      <c r="L109" s="228"/>
    </row>
    <row r="111" spans="1:15" ht="16.5" x14ac:dyDescent="0.3">
      <c r="B111" s="224" t="s">
        <v>1276</v>
      </c>
    </row>
    <row r="112" spans="1:15" x14ac:dyDescent="0.25">
      <c r="B112" s="211"/>
      <c r="C112" s="213"/>
      <c r="D112" s="213"/>
      <c r="E112" s="213"/>
      <c r="F112" s="213"/>
      <c r="G112" s="213"/>
      <c r="H112" s="213"/>
      <c r="I112" s="213"/>
      <c r="J112" s="213"/>
      <c r="K112" s="213"/>
      <c r="L112" s="215"/>
    </row>
    <row r="113" spans="2:12" x14ac:dyDescent="0.25">
      <c r="B113" s="225" t="s">
        <v>1270</v>
      </c>
      <c r="L113" s="219"/>
    </row>
    <row r="114" spans="2:12" x14ac:dyDescent="0.25">
      <c r="B114" s="225" t="s">
        <v>1271</v>
      </c>
      <c r="D114" s="661"/>
      <c r="E114" s="662"/>
      <c r="F114" s="663"/>
      <c r="L114" s="219"/>
    </row>
    <row r="115" spans="2:12" x14ac:dyDescent="0.25">
      <c r="B115" s="225"/>
      <c r="H115" s="1" t="s">
        <v>1272</v>
      </c>
      <c r="L115" s="219"/>
    </row>
    <row r="116" spans="2:12" x14ac:dyDescent="0.25">
      <c r="B116" s="225" t="s">
        <v>1273</v>
      </c>
      <c r="D116" s="661"/>
      <c r="E116" s="662"/>
      <c r="F116" s="663"/>
      <c r="H116" s="1" t="s">
        <v>1274</v>
      </c>
      <c r="J116" s="661"/>
      <c r="K116" s="662"/>
      <c r="L116" s="663"/>
    </row>
    <row r="117" spans="2:12" x14ac:dyDescent="0.25">
      <c r="B117" s="225"/>
      <c r="L117" s="219"/>
    </row>
    <row r="118" spans="2:12" x14ac:dyDescent="0.25">
      <c r="B118" s="225" t="s">
        <v>1275</v>
      </c>
      <c r="D118" s="661"/>
      <c r="E118" s="662"/>
      <c r="F118" s="663"/>
      <c r="H118" s="1" t="s">
        <v>755</v>
      </c>
      <c r="J118" s="661"/>
      <c r="K118" s="662"/>
      <c r="L118" s="663"/>
    </row>
    <row r="119" spans="2:12" x14ac:dyDescent="0.25">
      <c r="B119" s="226"/>
      <c r="C119" s="227"/>
      <c r="D119" s="227"/>
      <c r="E119" s="227"/>
      <c r="F119" s="227"/>
      <c r="G119" s="227"/>
      <c r="H119" s="227"/>
      <c r="I119" s="227"/>
      <c r="J119" s="227"/>
      <c r="K119" s="227"/>
      <c r="L119" s="228"/>
    </row>
  </sheetData>
  <mergeCells count="162">
    <mergeCell ref="K21:M21"/>
    <mergeCell ref="C22:D22"/>
    <mergeCell ref="C24:D24"/>
    <mergeCell ref="B29:J29"/>
    <mergeCell ref="M29:N29"/>
    <mergeCell ref="B30:K30"/>
    <mergeCell ref="M30:N30"/>
    <mergeCell ref="D10:D11"/>
    <mergeCell ref="G10:G11"/>
    <mergeCell ref="I10:I11"/>
    <mergeCell ref="D13:F14"/>
    <mergeCell ref="K13:M15"/>
    <mergeCell ref="D16:G19"/>
    <mergeCell ref="K18:M18"/>
    <mergeCell ref="K19:M19"/>
    <mergeCell ref="B34:K34"/>
    <mergeCell ref="M34:N34"/>
    <mergeCell ref="B35:K35"/>
    <mergeCell ref="M35:N35"/>
    <mergeCell ref="B36:K36"/>
    <mergeCell ref="M36:N36"/>
    <mergeCell ref="B31:K31"/>
    <mergeCell ref="M31:N31"/>
    <mergeCell ref="B32:K32"/>
    <mergeCell ref="M32:N32"/>
    <mergeCell ref="B33:K33"/>
    <mergeCell ref="M33:N33"/>
    <mergeCell ref="B40:K40"/>
    <mergeCell ref="M40:N40"/>
    <mergeCell ref="B41:K41"/>
    <mergeCell ref="M41:N41"/>
    <mergeCell ref="B42:K42"/>
    <mergeCell ref="M42:N42"/>
    <mergeCell ref="B37:K37"/>
    <mergeCell ref="M37:N37"/>
    <mergeCell ref="B38:K38"/>
    <mergeCell ref="M38:N38"/>
    <mergeCell ref="B39:K39"/>
    <mergeCell ref="M39:N39"/>
    <mergeCell ref="B46:K46"/>
    <mergeCell ref="M46:N46"/>
    <mergeCell ref="B47:K47"/>
    <mergeCell ref="M47:N47"/>
    <mergeCell ref="B48:K48"/>
    <mergeCell ref="M48:N48"/>
    <mergeCell ref="B43:K43"/>
    <mergeCell ref="M43:N43"/>
    <mergeCell ref="B44:K44"/>
    <mergeCell ref="M44:N44"/>
    <mergeCell ref="B45:K45"/>
    <mergeCell ref="M45:N45"/>
    <mergeCell ref="B52:K52"/>
    <mergeCell ref="M52:N52"/>
    <mergeCell ref="B53:K53"/>
    <mergeCell ref="M53:N53"/>
    <mergeCell ref="B54:K54"/>
    <mergeCell ref="M54:N54"/>
    <mergeCell ref="B49:K49"/>
    <mergeCell ref="M49:N49"/>
    <mergeCell ref="B50:K50"/>
    <mergeCell ref="M50:N50"/>
    <mergeCell ref="B51:K51"/>
    <mergeCell ref="M51:N51"/>
    <mergeCell ref="B58:K58"/>
    <mergeCell ref="M58:N58"/>
    <mergeCell ref="B59:K59"/>
    <mergeCell ref="M59:N59"/>
    <mergeCell ref="B60:K60"/>
    <mergeCell ref="M60:N60"/>
    <mergeCell ref="B55:K55"/>
    <mergeCell ref="M55:N55"/>
    <mergeCell ref="B56:K56"/>
    <mergeCell ref="M56:N56"/>
    <mergeCell ref="B57:K57"/>
    <mergeCell ref="M57:N57"/>
    <mergeCell ref="B64:K64"/>
    <mergeCell ref="M64:N64"/>
    <mergeCell ref="B65:K65"/>
    <mergeCell ref="M65:N65"/>
    <mergeCell ref="B66:K66"/>
    <mergeCell ref="M66:N66"/>
    <mergeCell ref="B61:K61"/>
    <mergeCell ref="M61:N61"/>
    <mergeCell ref="B62:K62"/>
    <mergeCell ref="M62:N62"/>
    <mergeCell ref="B63:K63"/>
    <mergeCell ref="M63:N63"/>
    <mergeCell ref="B70:K70"/>
    <mergeCell ref="M70:N70"/>
    <mergeCell ref="B71:K71"/>
    <mergeCell ref="M71:N71"/>
    <mergeCell ref="B72:K72"/>
    <mergeCell ref="M72:N72"/>
    <mergeCell ref="B67:K67"/>
    <mergeCell ref="M67:N67"/>
    <mergeCell ref="B68:K68"/>
    <mergeCell ref="M68:N68"/>
    <mergeCell ref="B69:K69"/>
    <mergeCell ref="M69:N69"/>
    <mergeCell ref="B76:K76"/>
    <mergeCell ref="M76:N76"/>
    <mergeCell ref="B77:K77"/>
    <mergeCell ref="M77:N77"/>
    <mergeCell ref="B78:K78"/>
    <mergeCell ref="M78:N78"/>
    <mergeCell ref="B73:K73"/>
    <mergeCell ref="M73:N73"/>
    <mergeCell ref="B74:K74"/>
    <mergeCell ref="M74:N74"/>
    <mergeCell ref="B75:K75"/>
    <mergeCell ref="M75:N75"/>
    <mergeCell ref="B82:K82"/>
    <mergeCell ref="M82:N82"/>
    <mergeCell ref="B83:K83"/>
    <mergeCell ref="M83:N83"/>
    <mergeCell ref="B84:K84"/>
    <mergeCell ref="M84:N84"/>
    <mergeCell ref="B79:K79"/>
    <mergeCell ref="M79:N79"/>
    <mergeCell ref="B80:K80"/>
    <mergeCell ref="M80:N80"/>
    <mergeCell ref="B81:K81"/>
    <mergeCell ref="M81:N81"/>
    <mergeCell ref="B89:K89"/>
    <mergeCell ref="M89:N89"/>
    <mergeCell ref="B90:K90"/>
    <mergeCell ref="M90:N90"/>
    <mergeCell ref="B91:K91"/>
    <mergeCell ref="M91:N91"/>
    <mergeCell ref="B85:K85"/>
    <mergeCell ref="M85:N85"/>
    <mergeCell ref="B86:K86"/>
    <mergeCell ref="M86:N86"/>
    <mergeCell ref="M87:N87"/>
    <mergeCell ref="B88:K88"/>
    <mergeCell ref="M88:N88"/>
    <mergeCell ref="B95:K95"/>
    <mergeCell ref="M95:N95"/>
    <mergeCell ref="B96:K96"/>
    <mergeCell ref="M96:N96"/>
    <mergeCell ref="B97:K97"/>
    <mergeCell ref="M97:N97"/>
    <mergeCell ref="B92:K92"/>
    <mergeCell ref="M92:N92"/>
    <mergeCell ref="B93:K93"/>
    <mergeCell ref="M93:N93"/>
    <mergeCell ref="B94:K94"/>
    <mergeCell ref="M94:N94"/>
    <mergeCell ref="D108:F108"/>
    <mergeCell ref="J108:L108"/>
    <mergeCell ref="D114:F114"/>
    <mergeCell ref="D116:F116"/>
    <mergeCell ref="J116:L116"/>
    <mergeCell ref="D118:F118"/>
    <mergeCell ref="J118:L118"/>
    <mergeCell ref="B98:K98"/>
    <mergeCell ref="M98:N98"/>
    <mergeCell ref="B99:K99"/>
    <mergeCell ref="M99:N99"/>
    <mergeCell ref="D104:F104"/>
    <mergeCell ref="D106:F106"/>
    <mergeCell ref="J106:L106"/>
  </mergeCell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7:K66"/>
  <sheetViews>
    <sheetView showGridLines="0" workbookViewId="0">
      <selection activeCell="I13" sqref="I13:K13"/>
    </sheetView>
  </sheetViews>
  <sheetFormatPr defaultColWidth="8.7109375" defaultRowHeight="15" x14ac:dyDescent="0.25"/>
  <cols>
    <col min="1" max="2" width="8.7109375" style="1"/>
    <col min="3" max="3" width="14.28515625" style="1" customWidth="1"/>
    <col min="4" max="4" width="8.42578125" style="1" customWidth="1"/>
    <col min="5" max="5" width="12.42578125" style="1" customWidth="1"/>
    <col min="6" max="6" width="15" style="1" customWidth="1"/>
    <col min="7" max="7" width="8.7109375" style="1"/>
    <col min="8" max="8" width="14.42578125" style="1" customWidth="1"/>
    <col min="9" max="16384" width="8.7109375" style="1"/>
  </cols>
  <sheetData>
    <row r="7" spans="1:11" x14ac:dyDescent="0.25">
      <c r="A7" s="1" t="s">
        <v>1133</v>
      </c>
      <c r="C7" s="698">
        <f>'[1]ОСНОВНИ ПОДАТОЦИ ЗА ДРУШТВОТО'!B4</f>
        <v>0</v>
      </c>
      <c r="D7" s="699"/>
      <c r="E7" s="700"/>
      <c r="F7" s="203"/>
      <c r="G7" s="203"/>
      <c r="H7" s="204" t="s">
        <v>1134</v>
      </c>
      <c r="I7" s="704"/>
      <c r="J7" s="699"/>
      <c r="K7" s="700"/>
    </row>
    <row r="8" spans="1:11" x14ac:dyDescent="0.25">
      <c r="A8" s="1" t="s">
        <v>1135</v>
      </c>
      <c r="C8" s="701"/>
      <c r="D8" s="702"/>
      <c r="E8" s="703"/>
      <c r="F8" s="203"/>
      <c r="G8" s="203"/>
      <c r="H8" s="204" t="s">
        <v>1136</v>
      </c>
      <c r="I8" s="705"/>
      <c r="J8" s="706"/>
      <c r="K8" s="707"/>
    </row>
    <row r="9" spans="1:11" x14ac:dyDescent="0.25">
      <c r="H9" s="204" t="s">
        <v>1137</v>
      </c>
      <c r="I9" s="701"/>
      <c r="J9" s="702"/>
      <c r="K9" s="703"/>
    </row>
    <row r="10" spans="1:11" x14ac:dyDescent="0.25">
      <c r="A10" s="1" t="s">
        <v>1138</v>
      </c>
      <c r="C10" s="704">
        <f>'[1]ОСНОВНИ ПОДАТОЦИ ЗА ДРУШТВОТО'!B1</f>
        <v>0</v>
      </c>
      <c r="D10" s="699"/>
      <c r="E10" s="699"/>
      <c r="F10" s="700"/>
      <c r="J10" s="14"/>
      <c r="K10" s="14"/>
    </row>
    <row r="11" spans="1:11" x14ac:dyDescent="0.25">
      <c r="A11" s="1" t="s">
        <v>1139</v>
      </c>
      <c r="C11" s="705"/>
      <c r="D11" s="706"/>
      <c r="E11" s="706"/>
      <c r="F11" s="707"/>
      <c r="I11" s="1" t="s">
        <v>1140</v>
      </c>
      <c r="J11" s="14"/>
      <c r="K11" s="14"/>
    </row>
    <row r="12" spans="1:11" x14ac:dyDescent="0.25">
      <c r="A12" s="1" t="s">
        <v>1141</v>
      </c>
      <c r="C12" s="705"/>
      <c r="D12" s="706"/>
      <c r="E12" s="706"/>
      <c r="F12" s="707"/>
      <c r="H12" s="14" t="s">
        <v>1142</v>
      </c>
      <c r="I12" s="708">
        <v>45658</v>
      </c>
      <c r="J12" s="692"/>
      <c r="K12" s="693"/>
    </row>
    <row r="13" spans="1:11" x14ac:dyDescent="0.25">
      <c r="C13" s="701"/>
      <c r="D13" s="702"/>
      <c r="E13" s="702"/>
      <c r="F13" s="703"/>
      <c r="H13" s="14" t="s">
        <v>1143</v>
      </c>
      <c r="I13" s="708">
        <v>46022</v>
      </c>
      <c r="J13" s="692"/>
      <c r="K13" s="693"/>
    </row>
    <row r="14" spans="1:11" x14ac:dyDescent="0.25">
      <c r="H14" s="1" t="s">
        <v>1144</v>
      </c>
      <c r="I14" s="205"/>
      <c r="J14" s="205"/>
      <c r="K14" s="205"/>
    </row>
    <row r="15" spans="1:11" x14ac:dyDescent="0.25">
      <c r="H15" s="206" t="s">
        <v>1145</v>
      </c>
      <c r="I15" s="691"/>
      <c r="J15" s="692"/>
      <c r="K15" s="693"/>
    </row>
    <row r="16" spans="1:11" x14ac:dyDescent="0.25">
      <c r="A16" s="1" t="s">
        <v>4</v>
      </c>
      <c r="B16" s="661"/>
      <c r="C16" s="663"/>
      <c r="I16" s="205"/>
      <c r="J16" s="205"/>
      <c r="K16" s="205"/>
    </row>
    <row r="17" spans="1:11" x14ac:dyDescent="0.25">
      <c r="H17" s="1" t="s">
        <v>1146</v>
      </c>
      <c r="I17" s="205"/>
      <c r="J17" s="205"/>
      <c r="K17" s="205"/>
    </row>
    <row r="18" spans="1:11" x14ac:dyDescent="0.25">
      <c r="A18" s="1" t="s">
        <v>1147</v>
      </c>
      <c r="B18" s="661"/>
      <c r="C18" s="663"/>
      <c r="H18" s="1" t="s">
        <v>1277</v>
      </c>
      <c r="I18" s="207"/>
      <c r="J18" s="208" t="s">
        <v>1149</v>
      </c>
      <c r="K18" s="209"/>
    </row>
    <row r="21" spans="1:11" x14ac:dyDescent="0.25">
      <c r="A21" s="719" t="s">
        <v>1278</v>
      </c>
      <c r="B21" s="719"/>
      <c r="C21" s="719"/>
      <c r="D21" s="16"/>
      <c r="E21" s="16"/>
      <c r="F21" s="16"/>
      <c r="G21" s="16"/>
      <c r="H21" s="16"/>
      <c r="I21" s="16"/>
      <c r="J21" s="16"/>
      <c r="K21" s="16"/>
    </row>
    <row r="22" spans="1:11" ht="15.75" thickBot="1" x14ac:dyDescent="0.3">
      <c r="A22" s="16"/>
      <c r="B22" s="16"/>
      <c r="C22" s="16"/>
      <c r="D22" s="16"/>
      <c r="E22" s="16"/>
      <c r="F22" s="16"/>
      <c r="G22" s="16"/>
      <c r="H22" s="16"/>
      <c r="I22" s="16"/>
      <c r="J22" s="16"/>
      <c r="K22" s="16"/>
    </row>
    <row r="23" spans="1:11" x14ac:dyDescent="0.25">
      <c r="A23" s="229"/>
      <c r="B23" s="230"/>
      <c r="C23" s="230"/>
      <c r="D23" s="230"/>
      <c r="E23" s="230"/>
      <c r="F23" s="230"/>
      <c r="G23" s="230"/>
      <c r="H23" s="230"/>
      <c r="I23" s="230"/>
      <c r="J23" s="230"/>
      <c r="K23" s="231"/>
    </row>
    <row r="24" spans="1:11" x14ac:dyDescent="0.25">
      <c r="A24" s="232" t="s">
        <v>1279</v>
      </c>
      <c r="B24" s="16"/>
      <c r="C24" s="233" t="s">
        <v>1280</v>
      </c>
      <c r="D24" s="234">
        <f>'ОСНОВНИ ПОДАТОЦИ ЗА ДРУШТВОТО'!C16:O16</f>
        <v>0</v>
      </c>
      <c r="E24" s="233" t="s">
        <v>1281</v>
      </c>
      <c r="F24" s="716">
        <f>'ОСНОВНИ ПОДАТОЦИ ЗА ДРУШТВОТО'!C17:O17</f>
        <v>0</v>
      </c>
      <c r="G24" s="717"/>
      <c r="H24" s="717"/>
      <c r="I24" s="717"/>
      <c r="J24" s="718"/>
      <c r="K24" s="235"/>
    </row>
    <row r="25" spans="1:11" x14ac:dyDescent="0.25">
      <c r="A25" s="232"/>
      <c r="B25" s="16"/>
      <c r="C25" s="234"/>
      <c r="D25" s="709" t="s">
        <v>1282</v>
      </c>
      <c r="E25" s="709"/>
      <c r="F25" s="709"/>
      <c r="G25" s="709"/>
      <c r="H25" s="709"/>
      <c r="I25" s="709"/>
      <c r="J25" s="709"/>
      <c r="K25" s="720"/>
    </row>
    <row r="26" spans="1:11" x14ac:dyDescent="0.25">
      <c r="A26" s="232"/>
      <c r="B26" s="16"/>
      <c r="C26" s="16"/>
      <c r="D26" s="16"/>
      <c r="E26" s="16"/>
      <c r="F26" s="16"/>
      <c r="G26" s="16"/>
      <c r="H26" s="16"/>
      <c r="I26" s="16"/>
      <c r="J26" s="16"/>
      <c r="K26" s="235"/>
    </row>
    <row r="27" spans="1:11" ht="36" customHeight="1" x14ac:dyDescent="0.25">
      <c r="A27" s="232" t="s">
        <v>1283</v>
      </c>
      <c r="B27" s="16"/>
      <c r="C27" s="234"/>
      <c r="D27" s="72" t="s">
        <v>1284</v>
      </c>
      <c r="E27" s="234"/>
      <c r="F27" s="72" t="s">
        <v>1285</v>
      </c>
      <c r="G27" s="234"/>
      <c r="H27" s="72" t="s">
        <v>1286</v>
      </c>
      <c r="I27" s="16"/>
      <c r="J27" s="16"/>
      <c r="K27" s="235"/>
    </row>
    <row r="28" spans="1:11" x14ac:dyDescent="0.25">
      <c r="A28" s="232"/>
      <c r="B28" s="16"/>
      <c r="C28" s="16"/>
      <c r="D28" s="16"/>
      <c r="E28" s="16"/>
      <c r="F28" s="16"/>
      <c r="G28" s="16"/>
      <c r="H28" s="16"/>
      <c r="I28" s="16"/>
      <c r="J28" s="16"/>
      <c r="K28" s="235"/>
    </row>
    <row r="29" spans="1:11" ht="44.25" customHeight="1" x14ac:dyDescent="0.25">
      <c r="A29" s="232"/>
      <c r="B29" s="16"/>
      <c r="C29" s="234"/>
      <c r="D29" s="16" t="s">
        <v>1287</v>
      </c>
      <c r="E29" s="234"/>
      <c r="F29" s="72" t="s">
        <v>1288</v>
      </c>
      <c r="G29" s="234"/>
      <c r="H29" s="72" t="s">
        <v>1289</v>
      </c>
      <c r="I29" s="16"/>
      <c r="J29" s="16"/>
      <c r="K29" s="235"/>
    </row>
    <row r="30" spans="1:11" x14ac:dyDescent="0.25">
      <c r="A30" s="232"/>
      <c r="B30" s="16"/>
      <c r="C30" s="16"/>
      <c r="D30" s="16"/>
      <c r="E30" s="16"/>
      <c r="F30" s="16"/>
      <c r="G30" s="16"/>
      <c r="H30" s="16"/>
      <c r="I30" s="16"/>
      <c r="J30" s="16"/>
      <c r="K30" s="235"/>
    </row>
    <row r="31" spans="1:11" x14ac:dyDescent="0.25">
      <c r="A31" s="232"/>
      <c r="C31" s="234"/>
      <c r="D31" s="236" t="s">
        <v>1290</v>
      </c>
      <c r="E31" s="716"/>
      <c r="F31" s="717"/>
      <c r="G31" s="717"/>
      <c r="H31" s="717"/>
      <c r="I31" s="717"/>
      <c r="J31" s="718"/>
      <c r="K31" s="235"/>
    </row>
    <row r="32" spans="1:11" ht="15.75" thickBot="1" x14ac:dyDescent="0.3">
      <c r="A32" s="237"/>
      <c r="B32" s="238"/>
      <c r="C32" s="238"/>
      <c r="D32" s="238"/>
      <c r="E32" s="238"/>
      <c r="F32" s="238"/>
      <c r="G32" s="238"/>
      <c r="H32" s="238"/>
      <c r="I32" s="238"/>
      <c r="J32" s="238"/>
      <c r="K32" s="239"/>
    </row>
    <row r="34" spans="1:11" x14ac:dyDescent="0.25">
      <c r="A34" s="240" t="s">
        <v>1291</v>
      </c>
      <c r="F34" s="241"/>
      <c r="G34" s="240" t="s">
        <v>1292</v>
      </c>
    </row>
    <row r="35" spans="1:11" x14ac:dyDescent="0.25">
      <c r="D35" s="242"/>
    </row>
    <row r="36" spans="1:11" ht="16.5" thickBot="1" x14ac:dyDescent="0.3">
      <c r="A36" s="243" t="s">
        <v>1293</v>
      </c>
    </row>
    <row r="37" spans="1:11" x14ac:dyDescent="0.25">
      <c r="A37" s="244"/>
      <c r="B37" s="245"/>
      <c r="C37" s="245"/>
      <c r="D37" s="245"/>
      <c r="E37" s="245"/>
      <c r="F37" s="245"/>
      <c r="G37" s="245"/>
      <c r="H37" s="245"/>
      <c r="I37" s="245"/>
      <c r="J37" s="245"/>
      <c r="K37" s="246"/>
    </row>
    <row r="38" spans="1:11" x14ac:dyDescent="0.25">
      <c r="A38" s="232">
        <v>1</v>
      </c>
      <c r="B38" s="709" t="s">
        <v>1294</v>
      </c>
      <c r="C38" s="709"/>
      <c r="D38" s="709"/>
      <c r="E38" s="709"/>
      <c r="F38" s="709"/>
      <c r="G38" s="709"/>
      <c r="H38" s="247" t="s">
        <v>94</v>
      </c>
      <c r="I38" s="715">
        <f>I39+I40+I41</f>
        <v>0</v>
      </c>
      <c r="J38" s="713"/>
      <c r="K38" s="248"/>
    </row>
    <row r="39" spans="1:11" x14ac:dyDescent="0.25">
      <c r="A39" s="232">
        <v>1.1000000000000001</v>
      </c>
      <c r="B39" s="709" t="s">
        <v>1295</v>
      </c>
      <c r="C39" s="709"/>
      <c r="D39" s="709"/>
      <c r="E39" s="709"/>
      <c r="F39" s="709"/>
      <c r="G39" s="709"/>
      <c r="H39" s="247" t="s">
        <v>103</v>
      </c>
      <c r="I39" s="710">
        <f>БУ!E29</f>
        <v>0</v>
      </c>
      <c r="J39" s="711"/>
      <c r="K39" s="248"/>
    </row>
    <row r="40" spans="1:11" x14ac:dyDescent="0.25">
      <c r="A40" s="232">
        <v>1.2</v>
      </c>
      <c r="B40" s="709" t="s">
        <v>525</v>
      </c>
      <c r="C40" s="709"/>
      <c r="D40" s="709"/>
      <c r="E40" s="709"/>
      <c r="F40" s="709"/>
      <c r="G40" s="709"/>
      <c r="H40" s="247" t="s">
        <v>124</v>
      </c>
      <c r="I40" s="710">
        <f>БУ!E60</f>
        <v>0</v>
      </c>
      <c r="J40" s="711"/>
      <c r="K40" s="248"/>
    </row>
    <row r="41" spans="1:11" x14ac:dyDescent="0.25">
      <c r="A41" s="232">
        <v>1.3</v>
      </c>
      <c r="B41" s="709" t="s">
        <v>1296</v>
      </c>
      <c r="C41" s="709"/>
      <c r="D41" s="709"/>
      <c r="E41" s="709"/>
      <c r="F41" s="709"/>
      <c r="G41" s="709"/>
      <c r="H41" s="247" t="s">
        <v>142</v>
      </c>
      <c r="I41" s="710">
        <f>БУ!E87</f>
        <v>0</v>
      </c>
      <c r="J41" s="711"/>
      <c r="K41" s="248"/>
    </row>
    <row r="42" spans="1:11" x14ac:dyDescent="0.25">
      <c r="A42" s="232">
        <v>2</v>
      </c>
      <c r="B42" s="709" t="s">
        <v>1297</v>
      </c>
      <c r="C42" s="709"/>
      <c r="D42" s="709"/>
      <c r="E42" s="709"/>
      <c r="F42" s="709"/>
      <c r="G42" s="709"/>
      <c r="H42" s="247" t="s">
        <v>145</v>
      </c>
      <c r="I42" s="712">
        <v>0.01</v>
      </c>
      <c r="J42" s="713"/>
      <c r="K42" s="248"/>
    </row>
    <row r="43" spans="1:11" x14ac:dyDescent="0.25">
      <c r="A43" s="232">
        <v>3</v>
      </c>
      <c r="B43" s="709" t="s">
        <v>1298</v>
      </c>
      <c r="C43" s="709"/>
      <c r="D43" s="709"/>
      <c r="E43" s="709"/>
      <c r="F43" s="709"/>
      <c r="G43" s="709"/>
      <c r="H43" s="247" t="s">
        <v>1160</v>
      </c>
      <c r="I43" s="714">
        <f>I38*I42</f>
        <v>0</v>
      </c>
      <c r="J43" s="713"/>
      <c r="K43" s="248"/>
    </row>
    <row r="44" spans="1:11" x14ac:dyDescent="0.25">
      <c r="A44" s="232">
        <v>4</v>
      </c>
      <c r="B44" s="709" t="s">
        <v>1299</v>
      </c>
      <c r="C44" s="709"/>
      <c r="D44" s="709"/>
      <c r="E44" s="709"/>
      <c r="F44" s="709"/>
      <c r="G44" s="709"/>
      <c r="H44" s="247" t="s">
        <v>1162</v>
      </c>
      <c r="I44" s="714"/>
      <c r="J44" s="713"/>
      <c r="K44" s="248"/>
    </row>
    <row r="45" spans="1:11" x14ac:dyDescent="0.25">
      <c r="A45" s="249"/>
      <c r="K45" s="248"/>
    </row>
    <row r="46" spans="1:11" ht="15.75" thickBot="1" x14ac:dyDescent="0.3">
      <c r="A46" s="237"/>
      <c r="B46" s="238"/>
      <c r="C46" s="238"/>
      <c r="D46" s="238"/>
      <c r="E46" s="238"/>
      <c r="F46" s="238"/>
      <c r="G46" s="238"/>
      <c r="H46" s="238"/>
      <c r="I46" s="238"/>
      <c r="J46" s="238"/>
      <c r="K46" s="239"/>
    </row>
    <row r="48" spans="1:11" ht="16.5" x14ac:dyDescent="0.3">
      <c r="A48" s="224" t="s">
        <v>1269</v>
      </c>
    </row>
    <row r="49" spans="1:11" x14ac:dyDescent="0.25">
      <c r="A49" s="211"/>
      <c r="B49" s="213"/>
      <c r="C49" s="213"/>
      <c r="D49" s="213"/>
      <c r="E49" s="213"/>
      <c r="F49" s="213"/>
      <c r="G49" s="213"/>
      <c r="H49" s="213"/>
      <c r="I49" s="213"/>
      <c r="J49" s="213"/>
      <c r="K49" s="215"/>
    </row>
    <row r="50" spans="1:11" x14ac:dyDescent="0.25">
      <c r="A50" s="225" t="s">
        <v>1270</v>
      </c>
      <c r="K50" s="219"/>
    </row>
    <row r="51" spans="1:11" x14ac:dyDescent="0.25">
      <c r="A51" s="225" t="s">
        <v>1271</v>
      </c>
      <c r="C51" s="661"/>
      <c r="D51" s="662"/>
      <c r="E51" s="663"/>
      <c r="K51" s="219"/>
    </row>
    <row r="52" spans="1:11" x14ac:dyDescent="0.25">
      <c r="A52" s="225"/>
      <c r="G52" s="1" t="s">
        <v>1272</v>
      </c>
      <c r="K52" s="219"/>
    </row>
    <row r="53" spans="1:11" x14ac:dyDescent="0.25">
      <c r="A53" s="225" t="s">
        <v>1273</v>
      </c>
      <c r="C53" s="661"/>
      <c r="D53" s="662"/>
      <c r="E53" s="663"/>
      <c r="G53" s="1" t="s">
        <v>1274</v>
      </c>
      <c r="I53" s="661"/>
      <c r="J53" s="662"/>
      <c r="K53" s="663"/>
    </row>
    <row r="54" spans="1:11" x14ac:dyDescent="0.25">
      <c r="A54" s="225"/>
      <c r="K54" s="219"/>
    </row>
    <row r="55" spans="1:11" x14ac:dyDescent="0.25">
      <c r="A55" s="225" t="s">
        <v>1275</v>
      </c>
      <c r="C55" s="661"/>
      <c r="D55" s="662"/>
      <c r="E55" s="663"/>
      <c r="G55" s="1" t="s">
        <v>755</v>
      </c>
      <c r="I55" s="661"/>
      <c r="J55" s="662"/>
      <c r="K55" s="663"/>
    </row>
    <row r="56" spans="1:11" x14ac:dyDescent="0.25">
      <c r="A56" s="226"/>
      <c r="B56" s="227"/>
      <c r="C56" s="227"/>
      <c r="D56" s="227"/>
      <c r="E56" s="227"/>
      <c r="F56" s="227"/>
      <c r="G56" s="227"/>
      <c r="H56" s="227"/>
      <c r="I56" s="227"/>
      <c r="J56" s="227"/>
      <c r="K56" s="228"/>
    </row>
    <row r="58" spans="1:11" ht="16.5" x14ac:dyDescent="0.3">
      <c r="A58" s="224" t="s">
        <v>1276</v>
      </c>
    </row>
    <row r="59" spans="1:11" x14ac:dyDescent="0.25">
      <c r="A59" s="211"/>
      <c r="B59" s="213"/>
      <c r="C59" s="213"/>
      <c r="D59" s="213"/>
      <c r="E59" s="213"/>
      <c r="F59" s="213"/>
      <c r="G59" s="213"/>
      <c r="H59" s="213"/>
      <c r="I59" s="213"/>
      <c r="J59" s="213"/>
      <c r="K59" s="215"/>
    </row>
    <row r="60" spans="1:11" x14ac:dyDescent="0.25">
      <c r="A60" s="225" t="s">
        <v>1270</v>
      </c>
      <c r="K60" s="219"/>
    </row>
    <row r="61" spans="1:11" x14ac:dyDescent="0.25">
      <c r="A61" s="225" t="s">
        <v>1271</v>
      </c>
      <c r="C61" s="661"/>
      <c r="D61" s="662"/>
      <c r="E61" s="663"/>
      <c r="K61" s="219"/>
    </row>
    <row r="62" spans="1:11" x14ac:dyDescent="0.25">
      <c r="A62" s="225"/>
      <c r="G62" s="1" t="s">
        <v>1272</v>
      </c>
      <c r="K62" s="219"/>
    </row>
    <row r="63" spans="1:11" x14ac:dyDescent="0.25">
      <c r="A63" s="225" t="s">
        <v>1273</v>
      </c>
      <c r="C63" s="661"/>
      <c r="D63" s="662"/>
      <c r="E63" s="663"/>
      <c r="G63" s="1" t="s">
        <v>1274</v>
      </c>
      <c r="I63" s="661"/>
      <c r="J63" s="662"/>
      <c r="K63" s="663"/>
    </row>
    <row r="64" spans="1:11" x14ac:dyDescent="0.25">
      <c r="A64" s="225"/>
      <c r="K64" s="219"/>
    </row>
    <row r="65" spans="1:11" x14ac:dyDescent="0.25">
      <c r="A65" s="225" t="s">
        <v>1275</v>
      </c>
      <c r="C65" s="661"/>
      <c r="D65" s="662"/>
      <c r="E65" s="663"/>
      <c r="G65" s="1" t="s">
        <v>755</v>
      </c>
      <c r="I65" s="661"/>
      <c r="J65" s="662"/>
      <c r="K65" s="663"/>
    </row>
    <row r="66" spans="1:11" x14ac:dyDescent="0.25">
      <c r="A66" s="226"/>
      <c r="B66" s="227"/>
      <c r="C66" s="227"/>
      <c r="D66" s="227"/>
      <c r="E66" s="227"/>
      <c r="F66" s="227"/>
      <c r="G66" s="227"/>
      <c r="H66" s="227"/>
      <c r="I66" s="227"/>
      <c r="J66" s="227"/>
      <c r="K66" s="228"/>
    </row>
  </sheetData>
  <mergeCells count="36">
    <mergeCell ref="E31:J31"/>
    <mergeCell ref="C7:E8"/>
    <mergeCell ref="I7:K9"/>
    <mergeCell ref="C10:F13"/>
    <mergeCell ref="I12:K12"/>
    <mergeCell ref="I13:K13"/>
    <mergeCell ref="I15:K15"/>
    <mergeCell ref="B16:C16"/>
    <mergeCell ref="B18:C18"/>
    <mergeCell ref="A21:C21"/>
    <mergeCell ref="F24:J24"/>
    <mergeCell ref="D25:K25"/>
    <mergeCell ref="B38:G38"/>
    <mergeCell ref="I38:J38"/>
    <mergeCell ref="B39:G39"/>
    <mergeCell ref="I39:J39"/>
    <mergeCell ref="B40:G40"/>
    <mergeCell ref="I40:J40"/>
    <mergeCell ref="C55:E55"/>
    <mergeCell ref="I55:K55"/>
    <mergeCell ref="B41:G41"/>
    <mergeCell ref="I41:J41"/>
    <mergeCell ref="B42:G42"/>
    <mergeCell ref="I42:J42"/>
    <mergeCell ref="B43:G43"/>
    <mergeCell ref="I43:J43"/>
    <mergeCell ref="B44:G44"/>
    <mergeCell ref="I44:J44"/>
    <mergeCell ref="C51:E51"/>
    <mergeCell ref="C53:E53"/>
    <mergeCell ref="I53:K53"/>
    <mergeCell ref="C61:E61"/>
    <mergeCell ref="C63:E63"/>
    <mergeCell ref="I63:K63"/>
    <mergeCell ref="C65:E65"/>
    <mergeCell ref="I65:K65"/>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12</vt:i4>
      </vt:variant>
      <vt:variant>
        <vt:lpstr>Named Ranges</vt:lpstr>
      </vt:variant>
      <vt:variant>
        <vt:i4>4</vt:i4>
      </vt:variant>
    </vt:vector>
  </HeadingPairs>
  <TitlesOfParts>
    <vt:vector size="16" baseType="lpstr">
      <vt:lpstr>Упатство</vt:lpstr>
      <vt:lpstr>ОСНОВНИ ПОДАТОЦИ ЗА ДРУШТВОТО</vt:lpstr>
      <vt:lpstr>КОНТЕН ПЛАН</vt:lpstr>
      <vt:lpstr>БС</vt:lpstr>
      <vt:lpstr>БУ</vt:lpstr>
      <vt:lpstr>СПД</vt:lpstr>
      <vt:lpstr>ДЕ</vt:lpstr>
      <vt:lpstr>ОБ</vt:lpstr>
      <vt:lpstr>ПТ</vt:lpstr>
      <vt:lpstr>СК</vt:lpstr>
      <vt:lpstr>ДБ</vt:lpstr>
      <vt:lpstr>ДБ-ВП</vt:lpstr>
      <vt:lpstr>БС!Print_Area</vt:lpstr>
      <vt:lpstr>БУ!Print_Area</vt:lpstr>
      <vt:lpstr>ОБ!Print_Area</vt:lpstr>
      <vt:lpstr>СПД!Print_Area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smetkovoditeli.com.mk</dc:creator>
  <cp:lastModifiedBy>Tanja</cp:lastModifiedBy>
  <cp:lastPrinted>2022-03-02T12:27:16Z</cp:lastPrinted>
  <dcterms:created xsi:type="dcterms:W3CDTF">2020-02-06T21:11:23Z</dcterms:created>
  <dcterms:modified xsi:type="dcterms:W3CDTF">2026-02-09T10:57:19Z</dcterms:modified>
</cp:coreProperties>
</file>